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urph\Desktop\"/>
    </mc:Choice>
  </mc:AlternateContent>
  <xr:revisionPtr revIDLastSave="0" documentId="8_{79D226C6-51D8-468F-9094-B8097E183192}" xr6:coauthVersionLast="47" xr6:coauthVersionMax="47" xr10:uidLastSave="{00000000-0000-0000-0000-000000000000}"/>
  <bookViews>
    <workbookView xWindow="-110" yWindow="-110" windowWidth="19420" windowHeight="10300" activeTab="2" xr2:uid="{68BFDBA6-600A-4273-8B31-BBEC526FCD27}"/>
  </bookViews>
  <sheets>
    <sheet name="Summary" sheetId="1" r:id="rId1"/>
    <sheet name="Sheet1" sheetId="2" state="hidden" r:id="rId2"/>
    <sheet name="Summary Community #1" sheetId="5" r:id="rId3"/>
    <sheet name="Summary Community - original" sheetId="4" state="hidden" r:id="rId4"/>
  </sheets>
  <definedNames>
    <definedName name="_xlnm.Print_Titles" localSheetId="0">Summary!$1:$2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M152" i="1"/>
  <c r="N143" i="1"/>
  <c r="B147" i="1"/>
  <c r="B152" i="1" l="1"/>
  <c r="A36" i="5"/>
  <c r="B34" i="5"/>
  <c r="A34" i="5"/>
  <c r="B33" i="5"/>
  <c r="A32" i="5"/>
  <c r="D36" i="5" l="1"/>
  <c r="A36" i="4"/>
  <c r="B34" i="4"/>
  <c r="A34" i="4"/>
  <c r="A32" i="4"/>
  <c r="E8" i="1"/>
  <c r="B146" i="1" s="1"/>
  <c r="I19" i="2"/>
  <c r="B29" i="5" l="1"/>
  <c r="C6" i="2"/>
  <c r="F6" i="2"/>
  <c r="O120" i="1"/>
  <c r="O122" i="1" s="1"/>
  <c r="B33" i="4" l="1"/>
  <c r="D36" i="4" s="1"/>
  <c r="B141" i="1"/>
  <c r="B143" i="1" s="1"/>
  <c r="L143" i="1"/>
  <c r="J143" i="1"/>
  <c r="J25" i="5" l="1"/>
  <c r="C144" i="1"/>
  <c r="B25" i="5"/>
  <c r="J25" i="4"/>
  <c r="M144" i="1"/>
  <c r="K26" i="5" s="1"/>
  <c r="B25" i="4"/>
  <c r="H143" i="1"/>
  <c r="B29" i="4"/>
  <c r="D143" i="1"/>
  <c r="K26" i="4" l="1"/>
  <c r="H25" i="4"/>
  <c r="H25" i="5"/>
  <c r="E144" i="1"/>
  <c r="E26" i="5" s="1"/>
  <c r="D25" i="5"/>
  <c r="C26" i="4"/>
  <c r="C26" i="5"/>
  <c r="K144" i="1"/>
  <c r="I26" i="5" s="1"/>
  <c r="D25" i="4"/>
  <c r="I26" i="4" l="1"/>
  <c r="E26" i="4"/>
  <c r="F143" i="1"/>
  <c r="G144" i="1" l="1"/>
  <c r="G26" i="5" s="1"/>
  <c r="F25" i="5"/>
  <c r="F25" i="4"/>
  <c r="G26" i="4" l="1"/>
  <c r="L25" i="4"/>
  <c r="L25" i="5"/>
  <c r="C7" i="2"/>
  <c r="F7" i="2"/>
  <c r="F8" i="2" s="1"/>
  <c r="C8" i="2" l="1"/>
  <c r="L10" i="2"/>
  <c r="B30" i="4"/>
  <c r="B30" i="5"/>
  <c r="D10" i="2"/>
  <c r="B45" i="5" l="1"/>
  <c r="B52" i="5" s="1"/>
  <c r="L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Collins</author>
    <author>tc={897E9557-0A3B-40D1-9233-BB58C8C90B1F}</author>
    <author>tc={944ECEF9-727E-4D61-81EE-94FFD9D24827}</author>
  </authors>
  <commentList>
    <comment ref="K4" authorId="0" shapeId="0" xr:uid="{F375AB53-3FC0-4E75-97FA-6E7847BB160F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includes ADA Lift Chair for pool &amp; deck repairs
</t>
        </r>
      </text>
    </comment>
    <comment ref="E8" authorId="0" shapeId="0" xr:uid="{5318DF9B-6836-4D63-A1C7-FA7A6D593AA5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$22.282 landscaping
$1,200 signage
$16,500 fence</t>
        </r>
      </text>
    </comment>
    <comment ref="B21" authorId="0" shapeId="0" xr:uid="{F688E1C0-ECFB-438A-8471-D492B4461887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paid in original claim</t>
        </r>
      </text>
    </comment>
    <comment ref="B36" authorId="1" shapeId="0" xr:uid="{897E9557-0A3B-40D1-9233-BB58C8C90B1F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LFCC grill lost in fire</t>
        </r>
      </text>
    </comment>
    <comment ref="L59" authorId="0" shapeId="0" xr:uid="{96A0C79B-421B-4A56-979A-5ABA1789EA1E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invoice shows 266.88; credit issued; ME requesting a copy</t>
        </r>
      </text>
    </comment>
    <comment ref="B141" authorId="2" shapeId="0" xr:uid="{944ECEF9-727E-4D61-81EE-94FFD9D24827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Balance due architect $38 - 7.6 (down payment) + 1,5 (change order) - 24 (payment)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Collins</author>
  </authors>
  <commentList>
    <comment ref="I6" authorId="0" shapeId="0" xr:uid="{CD97230E-5F4F-4E4F-88D7-3C80FDE8870E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includes ADA Lift Chair for pool &amp; deck repairs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Collins</author>
  </authors>
  <commentList>
    <comment ref="I6" authorId="0" shapeId="0" xr:uid="{5EA33EBF-9390-4A52-B49A-B247F79D982A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includes ADA Lift Chair for pool &amp; deck repairs
</t>
        </r>
      </text>
    </comment>
  </commentList>
</comments>
</file>

<file path=xl/sharedStrings.xml><?xml version="1.0" encoding="utf-8"?>
<sst xmlns="http://schemas.openxmlformats.org/spreadsheetml/2006/main" count="326" uniqueCount="162">
  <si>
    <t>Pool House - Business Interruption</t>
  </si>
  <si>
    <t>Insurance Proceeds - 4/25/24</t>
  </si>
  <si>
    <t>Insurance Proceeds - 5/24/24</t>
  </si>
  <si>
    <t>TAP Security Fencing</t>
  </si>
  <si>
    <t>Power Pole - Gore</t>
  </si>
  <si>
    <t>Pool House Demo - Bellamy</t>
  </si>
  <si>
    <t>Pool House Mat'l - Goodwin</t>
  </si>
  <si>
    <t>Drain Pool Repairs - Keenan</t>
  </si>
  <si>
    <t>Drain Pool Repairs - Antisell</t>
  </si>
  <si>
    <t>Pump House Mat'l - Antisell</t>
  </si>
  <si>
    <t>Proceeds Remaining</t>
  </si>
  <si>
    <t>Total Funds Remaining</t>
  </si>
  <si>
    <t>Total Funds Available</t>
  </si>
  <si>
    <t>Pool pumps - Wooten Electric</t>
  </si>
  <si>
    <t>Skimmer lids - Antisell</t>
  </si>
  <si>
    <t>Supplies for safety equipment - Antisell</t>
  </si>
  <si>
    <t>Supplies to seal plywood - Antisell</t>
  </si>
  <si>
    <t>Total Spent / Committed</t>
  </si>
  <si>
    <t>Through June, 2024</t>
  </si>
  <si>
    <t>Through July, 2024</t>
  </si>
  <si>
    <t>Pump Room Gate - Keenan</t>
  </si>
  <si>
    <t>TAP Security Fencing - credit for June</t>
  </si>
  <si>
    <t>BEMC Temporary Power</t>
  </si>
  <si>
    <t>Pool Deck Fencing - Nat'l Construction</t>
  </si>
  <si>
    <t>BEMC Pool Power</t>
  </si>
  <si>
    <t>Proceeds</t>
  </si>
  <si>
    <t>Spent / Committed</t>
  </si>
  <si>
    <t>Temporary Toilets</t>
  </si>
  <si>
    <t>Reconnect Water Meter - Vic West</t>
  </si>
  <si>
    <t>BBQ Grill</t>
  </si>
  <si>
    <t>Through September 30, 2024</t>
  </si>
  <si>
    <t>Through August 31, 2024</t>
  </si>
  <si>
    <t>Total</t>
  </si>
  <si>
    <t>Survey</t>
  </si>
  <si>
    <t>Insurance Proceeds - 10/4/24</t>
  </si>
  <si>
    <t>Through October 31, 2024</t>
  </si>
  <si>
    <t>Linens &amp; Table Cloths</t>
  </si>
  <si>
    <t>Survey Copies</t>
  </si>
  <si>
    <t>Aqua Tech - pool cleaning after fire</t>
  </si>
  <si>
    <t>Aqua Tech - O ring feeder/30' pole</t>
  </si>
  <si>
    <t>Aqua Tech - rebuild filter &amp; lateral</t>
  </si>
  <si>
    <t>Aqua Tech - rebuild 2 pump motors</t>
  </si>
  <si>
    <t>Aqua Tech - lift chair</t>
  </si>
  <si>
    <t>Committed  - Architect</t>
  </si>
  <si>
    <t>Through November 30, 2024</t>
  </si>
  <si>
    <t>Lift Chair Cover - Antisell</t>
  </si>
  <si>
    <t>check</t>
  </si>
  <si>
    <t>Through December 31, 2024</t>
  </si>
  <si>
    <t>Triangle Fencing - Construction Site</t>
  </si>
  <si>
    <t>Aquatech - repair feeders &amp; plumbing</t>
  </si>
  <si>
    <t>Aquatech - cleaning</t>
  </si>
  <si>
    <t>Aquatech - replace flow filter</t>
  </si>
  <si>
    <t>Aquatech - replace water valve</t>
  </si>
  <si>
    <t>Aquatech - repair backwash line</t>
  </si>
  <si>
    <t>National Constuction - 1 yr fence renewal</t>
  </si>
  <si>
    <t>Aquatech - remove damaged output plumbing</t>
  </si>
  <si>
    <t>Pool Water - TSM</t>
  </si>
  <si>
    <t>= submitted on Supplemental Claim #1</t>
  </si>
  <si>
    <t>= submitted on Supplemental Claim #2</t>
  </si>
  <si>
    <t>Traffic Signs - McCoy</t>
  </si>
  <si>
    <t>Masonry Work - Maroff</t>
  </si>
  <si>
    <t>Through January 31, 2025</t>
  </si>
  <si>
    <t>Spent/Committed</t>
  </si>
  <si>
    <t>Funds Remaining</t>
  </si>
  <si>
    <t>Insurance Proceeds - 6/26/24</t>
  </si>
  <si>
    <t>Pool House -Expanded Coverage ($150,000)</t>
  </si>
  <si>
    <t>Insurance Proceeds - 2/4/25</t>
  </si>
  <si>
    <t>Pool House - Building ($781,622)</t>
  </si>
  <si>
    <t>Pool ($400,000)</t>
  </si>
  <si>
    <t>Pool House - Personal Property ($546,000)</t>
  </si>
  <si>
    <t>Pool Inventory (included under Pool coverage of $400,000)</t>
  </si>
  <si>
    <t>Through February 28, 2025</t>
  </si>
  <si>
    <t>Architect - Goodwin</t>
  </si>
  <si>
    <t>Architect  - Goodwin (Down Payment)</t>
  </si>
  <si>
    <t>Through March 31, 2025</t>
  </si>
  <si>
    <t>Through April 30, 2025</t>
  </si>
  <si>
    <t>Tables for Pool - Antisell</t>
  </si>
  <si>
    <t>Through May 31, 2025</t>
  </si>
  <si>
    <t>Pinnacle Southeast - down payment</t>
  </si>
  <si>
    <t>Through June 30, 2025</t>
  </si>
  <si>
    <t>Through July 31, 2025</t>
  </si>
  <si>
    <t>Insurance Proceeds</t>
  </si>
  <si>
    <t>Through August 31, 2025</t>
  </si>
  <si>
    <t>Through September 30, 2025</t>
  </si>
  <si>
    <t>Temporary Toilets - Elvis</t>
  </si>
  <si>
    <t>Through October 31, 2025</t>
  </si>
  <si>
    <t>Spent</t>
  </si>
  <si>
    <t>Through November 30, 2025</t>
  </si>
  <si>
    <t>spent/committed</t>
  </si>
  <si>
    <t>spent</t>
  </si>
  <si>
    <t>Through December 31, 2025</t>
  </si>
  <si>
    <t>Through January 31, 2026</t>
  </si>
  <si>
    <t>Through February 28, 2026</t>
  </si>
  <si>
    <t>= submitted on Supplemental Claim #3</t>
  </si>
  <si>
    <t>Through March 31, 2026</t>
  </si>
  <si>
    <t>Signs</t>
  </si>
  <si>
    <t>Fencing</t>
  </si>
  <si>
    <t>Pump Room</t>
  </si>
  <si>
    <t>Architect</t>
  </si>
  <si>
    <t>BRUNSCO Hydrant Flow Test</t>
  </si>
  <si>
    <t>Flow Test</t>
  </si>
  <si>
    <t>Down Payment</t>
  </si>
  <si>
    <t>Demolition</t>
  </si>
  <si>
    <t>Pool Furniture</t>
  </si>
  <si>
    <t>Linens</t>
  </si>
  <si>
    <t>Pool Lift Chair</t>
  </si>
  <si>
    <t>Pool Material</t>
  </si>
  <si>
    <t>Pool Cleaning</t>
  </si>
  <si>
    <t>Temp Toilets</t>
  </si>
  <si>
    <t>Temp Power</t>
  </si>
  <si>
    <t>Pool Repairs</t>
  </si>
  <si>
    <t>Pool Pumps</t>
  </si>
  <si>
    <t>Water Meter</t>
  </si>
  <si>
    <t>Business Interruption</t>
  </si>
  <si>
    <t>Pool House - Building</t>
  </si>
  <si>
    <t>Pool House -Expanded Coverage</t>
  </si>
  <si>
    <t>Pool House - Personal Property</t>
  </si>
  <si>
    <t>Pool Inventory</t>
  </si>
  <si>
    <t>Hewett Quote</t>
  </si>
  <si>
    <t xml:space="preserve">     Goodwin (archtect)</t>
  </si>
  <si>
    <t xml:space="preserve">     Bellamy (demolition)</t>
  </si>
  <si>
    <t>Spent as of 3/31/26:</t>
  </si>
  <si>
    <t xml:space="preserve">     Landscaping</t>
  </si>
  <si>
    <t xml:space="preserve">     Pool Fencing</t>
  </si>
  <si>
    <t xml:space="preserve">     Pool Signage</t>
  </si>
  <si>
    <t xml:space="preserve">     Furnishings</t>
  </si>
  <si>
    <t xml:space="preserve">     10% Down Payment</t>
  </si>
  <si>
    <t>10% Contingency</t>
  </si>
  <si>
    <t>Total Project Cost</t>
  </si>
  <si>
    <t>Additional Costs (outside of the Hewett quote):</t>
  </si>
  <si>
    <t>Through April 30, 2026</t>
  </si>
  <si>
    <t>= POA expense (post 2 yr anniversary)</t>
  </si>
  <si>
    <t>Insurance Proceeds - 3/9/26</t>
  </si>
  <si>
    <t>Depreciation</t>
  </si>
  <si>
    <t>Code Upgrades (sprinklers, asphalt, civil)</t>
  </si>
  <si>
    <t xml:space="preserve">   ** amount is not included in the reconciliation; this will be disbursed after project completion</t>
  </si>
  <si>
    <t xml:space="preserve">     Down Payment</t>
  </si>
  <si>
    <t xml:space="preserve">     Fencing, Pump Room, Survey, etc.</t>
  </si>
  <si>
    <t>Costs Incurred through 4/30/26:</t>
  </si>
  <si>
    <t>As of 4/30/26</t>
  </si>
  <si>
    <t>Budget for Pool House (Expenses Incurred vs Insurance Proceeds)</t>
  </si>
  <si>
    <t>Costs  Incurred  To  Date</t>
  </si>
  <si>
    <t>Upon Project Completion:</t>
  </si>
  <si>
    <t>**</t>
  </si>
  <si>
    <t>Totsl</t>
  </si>
  <si>
    <t>Approximate Project Cost</t>
  </si>
  <si>
    <t>Costs Incurred Outside of Construction Contract</t>
  </si>
  <si>
    <t>costs-down payment-architect-demo (for project cost calculation)</t>
  </si>
  <si>
    <t>Approximate Project Cost Total</t>
  </si>
  <si>
    <t xml:space="preserve">     Goodwin (architect)</t>
  </si>
  <si>
    <t>May, 2026</t>
  </si>
  <si>
    <t>Through June 30, 2026</t>
  </si>
  <si>
    <t>Through May 31, 2026</t>
  </si>
  <si>
    <t>Grass Roots Landscaping</t>
  </si>
  <si>
    <t>Pinnacle Southeast - Draw #2</t>
  </si>
  <si>
    <t>*</t>
  </si>
  <si>
    <t>Draw #2</t>
  </si>
  <si>
    <t>Down Payment - Draw #1</t>
  </si>
  <si>
    <t>Additional Costs (outside of the Construction Contract):</t>
  </si>
  <si>
    <r>
      <t xml:space="preserve">Costs </t>
    </r>
    <r>
      <rPr>
        <b/>
        <sz val="11"/>
        <color theme="1"/>
        <rFont val="Aptos Narrow"/>
        <family val="2"/>
        <scheme val="minor"/>
      </rPr>
      <t>Incurred &amp; Paid</t>
    </r>
    <r>
      <rPr>
        <sz val="11"/>
        <color theme="1"/>
        <rFont val="Aptos Narrow"/>
        <family val="2"/>
        <scheme val="minor"/>
      </rPr>
      <t xml:space="preserve"> Outside of the Construction Contract</t>
    </r>
  </si>
  <si>
    <t>As of 6/30/26</t>
  </si>
  <si>
    <t>Budget for Pool House (Expenses Incurred vs Insurance Proceeds) w Estimate of Total Project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</si>
</sst>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b/>
      <sz val="11"/>
      <color rgb="FF6699FF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6" borderId="1" xfId="0" applyFont="1" applyFill="1" applyBorder="1"/>
    <xf numFmtId="164" fontId="3" fillId="6" borderId="2" xfId="1" applyNumberFormat="1" applyFont="1" applyFill="1" applyBorder="1"/>
    <xf numFmtId="0" fontId="3" fillId="6" borderId="3" xfId="0" applyFont="1" applyFill="1" applyBorder="1"/>
    <xf numFmtId="164" fontId="3" fillId="6" borderId="4" xfId="1" applyNumberFormat="1" applyFont="1" applyFill="1" applyBorder="1"/>
    <xf numFmtId="164" fontId="0" fillId="0" borderId="0" xfId="1" applyNumberFormat="1" applyFont="1" applyFill="1"/>
    <xf numFmtId="164" fontId="0" fillId="7" borderId="0" xfId="1" applyNumberFormat="1" applyFont="1" applyFill="1"/>
    <xf numFmtId="164" fontId="0" fillId="7" borderId="0" xfId="0" applyNumberFormat="1" applyFill="1"/>
    <xf numFmtId="164" fontId="0" fillId="8" borderId="0" xfId="0" applyNumberFormat="1" applyFill="1"/>
    <xf numFmtId="164" fontId="0" fillId="9" borderId="0" xfId="0" applyNumberFormat="1" applyFill="1"/>
    <xf numFmtId="164" fontId="0" fillId="10" borderId="0" xfId="1" applyNumberFormat="1" applyFont="1" applyFill="1"/>
    <xf numFmtId="164" fontId="0" fillId="10" borderId="0" xfId="0" applyNumberFormat="1" applyFill="1"/>
    <xf numFmtId="164" fontId="0" fillId="11" borderId="0" xfId="0" applyNumberFormat="1" applyFill="1"/>
    <xf numFmtId="165" fontId="0" fillId="0" borderId="0" xfId="1" applyNumberFormat="1" applyFont="1" applyFill="1"/>
    <xf numFmtId="43" fontId="0" fillId="0" borderId="0" xfId="1" applyFont="1" applyFill="1"/>
    <xf numFmtId="0" fontId="3" fillId="0" borderId="0" xfId="0" applyFont="1"/>
    <xf numFmtId="43" fontId="0" fillId="0" borderId="0" xfId="0" applyNumberFormat="1"/>
    <xf numFmtId="164" fontId="3" fillId="3" borderId="5" xfId="0" applyNumberFormat="1" applyFont="1" applyFill="1" applyBorder="1"/>
    <xf numFmtId="0" fontId="2" fillId="2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6" fillId="0" borderId="0" xfId="0" applyFont="1"/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164" fontId="0" fillId="13" borderId="0" xfId="1" applyNumberFormat="1" applyFont="1" applyFill="1"/>
    <xf numFmtId="164" fontId="0" fillId="0" borderId="0" xfId="1" applyNumberFormat="1" applyFont="1" applyFill="1" applyAlignment="1">
      <alignment horizontal="left"/>
    </xf>
    <xf numFmtId="164" fontId="9" fillId="14" borderId="0" xfId="1" applyNumberFormat="1" applyFont="1" applyFill="1"/>
    <xf numFmtId="164" fontId="0" fillId="14" borderId="0" xfId="1" applyNumberFormat="1" applyFont="1" applyFill="1"/>
    <xf numFmtId="43" fontId="0" fillId="0" borderId="0" xfId="1" applyFont="1" applyAlignment="1">
      <alignment horizontal="right"/>
    </xf>
    <xf numFmtId="164" fontId="6" fillId="15" borderId="0" xfId="1" applyNumberFormat="1" applyFont="1" applyFill="1"/>
    <xf numFmtId="164" fontId="0" fillId="15" borderId="0" xfId="1" applyNumberFormat="1" applyFont="1" applyFill="1"/>
    <xf numFmtId="0" fontId="10" fillId="0" borderId="0" xfId="0" applyFont="1"/>
    <xf numFmtId="164" fontId="0" fillId="8" borderId="0" xfId="1" applyNumberFormat="1" applyFont="1" applyFill="1"/>
    <xf numFmtId="0" fontId="5" fillId="8" borderId="0" xfId="0" applyFont="1" applyFill="1"/>
    <xf numFmtId="164" fontId="0" fillId="0" borderId="0" xfId="1" quotePrefix="1" applyNumberFormat="1" applyFont="1"/>
    <xf numFmtId="0" fontId="0" fillId="16" borderId="0" xfId="0" applyFill="1"/>
    <xf numFmtId="164" fontId="0" fillId="16" borderId="0" xfId="1" applyNumberFormat="1" applyFont="1" applyFill="1"/>
    <xf numFmtId="41" fontId="0" fillId="0" borderId="0" xfId="0" applyNumberFormat="1"/>
    <xf numFmtId="164" fontId="0" fillId="0" borderId="0" xfId="1" applyNumberFormat="1" applyFont="1" applyFill="1" applyAlignment="1">
      <alignment horizontal="right"/>
    </xf>
    <xf numFmtId="41" fontId="10" fillId="0" borderId="0" xfId="2" applyNumberFormat="1" applyFont="1" applyAlignment="1">
      <alignment horizontal="left" vertical="top"/>
    </xf>
    <xf numFmtId="41" fontId="10" fillId="0" borderId="0" xfId="2" applyNumberFormat="1" applyFont="1" applyBorder="1" applyAlignment="1">
      <alignment horizontal="left" vertical="top"/>
    </xf>
    <xf numFmtId="41" fontId="10" fillId="0" borderId="0" xfId="2" applyNumberFormat="1" applyFont="1" applyAlignment="1">
      <alignment horizontal="center" vertical="top"/>
    </xf>
    <xf numFmtId="0" fontId="0" fillId="5" borderId="0" xfId="0" applyFill="1"/>
    <xf numFmtId="164" fontId="0" fillId="5" borderId="0" xfId="1" applyNumberFormat="1" applyFont="1" applyFill="1"/>
    <xf numFmtId="0" fontId="0" fillId="0" borderId="0" xfId="0" applyAlignment="1">
      <alignment horizontal="right"/>
    </xf>
    <xf numFmtId="0" fontId="11" fillId="0" borderId="0" xfId="0" applyFont="1"/>
    <xf numFmtId="164" fontId="0" fillId="17" borderId="0" xfId="1" applyNumberFormat="1" applyFont="1" applyFill="1"/>
    <xf numFmtId="0" fontId="0" fillId="17" borderId="0" xfId="0" applyFill="1"/>
    <xf numFmtId="164" fontId="0" fillId="2" borderId="0" xfId="1" applyNumberFormat="1" applyFont="1" applyFill="1"/>
    <xf numFmtId="0" fontId="0" fillId="11" borderId="0" xfId="0" applyFill="1"/>
    <xf numFmtId="0" fontId="0" fillId="0" borderId="0" xfId="1" applyNumberFormat="1" applyFont="1"/>
    <xf numFmtId="0" fontId="2" fillId="0" borderId="0" xfId="0" applyFont="1"/>
    <xf numFmtId="0" fontId="2" fillId="11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164" fontId="0" fillId="11" borderId="0" xfId="1" applyNumberFormat="1" applyFont="1" applyFill="1"/>
    <xf numFmtId="164" fontId="0" fillId="9" borderId="0" xfId="1" applyNumberFormat="1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11" borderId="0" xfId="0" applyFont="1" applyFill="1" applyAlignment="1">
      <alignment horizontal="center" vertical="center" textRotation="135"/>
    </xf>
    <xf numFmtId="0" fontId="12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12" borderId="6" xfId="0" applyFont="1" applyFill="1" applyBorder="1" applyAlignment="1">
      <alignment horizontal="center" vertical="center" wrapText="1"/>
    </xf>
    <xf numFmtId="14" fontId="4" fillId="5" borderId="8" xfId="0" applyNumberFormat="1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4</xdr:row>
      <xdr:rowOff>15240</xdr:rowOff>
    </xdr:from>
    <xdr:to>
      <xdr:col>1</xdr:col>
      <xdr:colOff>381000</xdr:colOff>
      <xdr:row>11</xdr:row>
      <xdr:rowOff>175260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CBF4B2E6-4FCD-4A8B-B111-A4D379D0537D}"/>
            </a:ext>
          </a:extLst>
        </xdr:cNvPr>
        <xdr:cNvCxnSpPr/>
      </xdr:nvCxnSpPr>
      <xdr:spPr>
        <a:xfrm flipH="1">
          <a:off x="4152900" y="982980"/>
          <a:ext cx="7620" cy="14401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358140</xdr:colOff>
      <xdr:row>4</xdr:row>
      <xdr:rowOff>7620</xdr:rowOff>
    </xdr:from>
    <xdr:to>
      <xdr:col>5</xdr:col>
      <xdr:colOff>365760</xdr:colOff>
      <xdr:row>11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C9DEA5B-2122-40BA-807D-9365C58646A6}"/>
            </a:ext>
          </a:extLst>
        </xdr:cNvPr>
        <xdr:cNvCxnSpPr/>
      </xdr:nvCxnSpPr>
      <xdr:spPr>
        <a:xfrm>
          <a:off x="7063740" y="975360"/>
          <a:ext cx="7620" cy="13944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350520</xdr:colOff>
      <xdr:row>4</xdr:row>
      <xdr:rowOff>15240</xdr:rowOff>
    </xdr:from>
    <xdr:to>
      <xdr:col>7</xdr:col>
      <xdr:colOff>350520</xdr:colOff>
      <xdr:row>12</xdr:row>
      <xdr:rowOff>22860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86324C0-AA48-4F2E-B9E1-EFDE1C0C01C0}"/>
            </a:ext>
          </a:extLst>
        </xdr:cNvPr>
        <xdr:cNvCxnSpPr/>
      </xdr:nvCxnSpPr>
      <xdr:spPr>
        <a:xfrm>
          <a:off x="8519160" y="982980"/>
          <a:ext cx="0" cy="14706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4</xdr:row>
      <xdr:rowOff>0</xdr:rowOff>
    </xdr:from>
    <xdr:to>
      <xdr:col>9</xdr:col>
      <xdr:colOff>388620</xdr:colOff>
      <xdr:row>12</xdr:row>
      <xdr:rowOff>22860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87008DD-AE02-4FD6-852B-01D967EAF025}"/>
            </a:ext>
          </a:extLst>
        </xdr:cNvPr>
        <xdr:cNvCxnSpPr/>
      </xdr:nvCxnSpPr>
      <xdr:spPr>
        <a:xfrm>
          <a:off x="10012680" y="967740"/>
          <a:ext cx="7620" cy="14859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350520</xdr:colOff>
      <xdr:row>4</xdr:row>
      <xdr:rowOff>30480</xdr:rowOff>
    </xdr:from>
    <xdr:to>
      <xdr:col>3</xdr:col>
      <xdr:colOff>358140</xdr:colOff>
      <xdr:row>11</xdr:row>
      <xdr:rowOff>160020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11E152AF-4C04-4278-AD70-7DB2754FA89A}"/>
            </a:ext>
          </a:extLst>
        </xdr:cNvPr>
        <xdr:cNvCxnSpPr/>
      </xdr:nvCxnSpPr>
      <xdr:spPr>
        <a:xfrm flipH="1">
          <a:off x="5593080" y="998220"/>
          <a:ext cx="7620" cy="1409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4</xdr:row>
      <xdr:rowOff>0</xdr:rowOff>
    </xdr:from>
    <xdr:to>
      <xdr:col>1</xdr:col>
      <xdr:colOff>403860</xdr:colOff>
      <xdr:row>12</xdr:row>
      <xdr:rowOff>7620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FD241B9-0366-13A4-27E2-86CC8302C2F3}"/>
            </a:ext>
          </a:extLst>
        </xdr:cNvPr>
        <xdr:cNvCxnSpPr/>
      </xdr:nvCxnSpPr>
      <xdr:spPr>
        <a:xfrm flipH="1">
          <a:off x="2484120" y="1463040"/>
          <a:ext cx="30480" cy="12877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373380</xdr:colOff>
      <xdr:row>3</xdr:row>
      <xdr:rowOff>525780</xdr:rowOff>
    </xdr:from>
    <xdr:to>
      <xdr:col>5</xdr:col>
      <xdr:colOff>388620</xdr:colOff>
      <xdr:row>11</xdr:row>
      <xdr:rowOff>160020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BF2C37D-CFED-418D-2780-8198DFA5654B}"/>
            </a:ext>
          </a:extLst>
        </xdr:cNvPr>
        <xdr:cNvCxnSpPr/>
      </xdr:nvCxnSpPr>
      <xdr:spPr>
        <a:xfrm flipH="1">
          <a:off x="5410200" y="1440180"/>
          <a:ext cx="15240" cy="12801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350520</xdr:colOff>
      <xdr:row>4</xdr:row>
      <xdr:rowOff>15240</xdr:rowOff>
    </xdr:from>
    <xdr:to>
      <xdr:col>7</xdr:col>
      <xdr:colOff>350520</xdr:colOff>
      <xdr:row>12</xdr:row>
      <xdr:rowOff>22860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FCA9BC50-7181-3BD3-061E-74DA3C38B9AD}"/>
            </a:ext>
          </a:extLst>
        </xdr:cNvPr>
        <xdr:cNvCxnSpPr/>
      </xdr:nvCxnSpPr>
      <xdr:spPr>
        <a:xfrm>
          <a:off x="6850380" y="1478280"/>
          <a:ext cx="0" cy="12877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4</xdr:row>
      <xdr:rowOff>0</xdr:rowOff>
    </xdr:from>
    <xdr:to>
      <xdr:col>9</xdr:col>
      <xdr:colOff>388620</xdr:colOff>
      <xdr:row>12</xdr:row>
      <xdr:rowOff>22860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5A95FE4B-28FA-4C72-C9C2-2052D3821FAB}"/>
            </a:ext>
          </a:extLst>
        </xdr:cNvPr>
        <xdr:cNvCxnSpPr/>
      </xdr:nvCxnSpPr>
      <xdr:spPr>
        <a:xfrm>
          <a:off x="9806940" y="1463040"/>
          <a:ext cx="7620" cy="13030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350520</xdr:colOff>
      <xdr:row>4</xdr:row>
      <xdr:rowOff>15240</xdr:rowOff>
    </xdr:from>
    <xdr:to>
      <xdr:col>3</xdr:col>
      <xdr:colOff>365760</xdr:colOff>
      <xdr:row>11</xdr:row>
      <xdr:rowOff>160020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E949B0BB-BDA6-7200-D9A7-329042050445}"/>
            </a:ext>
          </a:extLst>
        </xdr:cNvPr>
        <xdr:cNvCxnSpPr/>
      </xdr:nvCxnSpPr>
      <xdr:spPr>
        <a:xfrm flipH="1">
          <a:off x="3924300" y="1478280"/>
          <a:ext cx="15240" cy="12420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ke Collins" id="{73AC0862-82EE-40D5-A6F8-4077E2B597FA}" userId="64a6add2b8c23f38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6" dT="2025-02-17T17:57:48.12" personId="{73AC0862-82EE-40D5-A6F8-4077E2B597FA}" id="{897E9557-0A3B-40D1-9233-BB58C8C90B1F}">
    <text>LFCC grill lost in fire</text>
  </threadedComment>
  <threadedComment ref="B141" dT="2024-09-07T20:31:12.65" personId="{73AC0862-82EE-40D5-A6F8-4077E2B597FA}" id="{944ECEF9-727E-4D61-81EE-94FFD9D24827}">
    <text>Balance due architect $38 - 7.6 (down payment) + 1,5 (change order) - 24 (payment)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A502-242A-48D7-AA68-B69FEE4EA0E9}">
  <dimension ref="A1:Q175"/>
  <sheetViews>
    <sheetView zoomScaleNormal="100" workbookViewId="0">
      <pane ySplit="2" topLeftCell="A120" activePane="bottomLeft" state="frozen"/>
      <selection pane="bottomLeft" activeCell="O127" sqref="O127"/>
    </sheetView>
  </sheetViews>
  <sheetFormatPr defaultRowHeight="14.5" x14ac:dyDescent="0.35"/>
  <cols>
    <col min="1" max="1" width="34.54296875" customWidth="1"/>
    <col min="2" max="2" width="11.08984375" customWidth="1"/>
    <col min="3" max="4" width="10.36328125" customWidth="1"/>
    <col min="5" max="5" width="10.453125" customWidth="1"/>
    <col min="6" max="13" width="10.36328125" customWidth="1"/>
    <col min="14" max="14" width="9.36328125" bestFit="1" customWidth="1"/>
    <col min="17" max="17" width="8.90625" customWidth="1"/>
  </cols>
  <sheetData>
    <row r="1" spans="1:15" ht="43.25" customHeight="1" thickBot="1" x14ac:dyDescent="0.4">
      <c r="A1" s="75" t="s">
        <v>150</v>
      </c>
      <c r="B1" s="67" t="s">
        <v>67</v>
      </c>
      <c r="C1" s="67"/>
      <c r="D1" s="74" t="s">
        <v>65</v>
      </c>
      <c r="E1" s="74"/>
      <c r="F1" s="74" t="s">
        <v>69</v>
      </c>
      <c r="G1" s="74"/>
      <c r="H1" s="71" t="s">
        <v>70</v>
      </c>
      <c r="I1" s="71"/>
      <c r="J1" s="71" t="s">
        <v>68</v>
      </c>
      <c r="K1" s="71"/>
      <c r="L1" s="74" t="s">
        <v>0</v>
      </c>
      <c r="M1" s="74"/>
    </row>
    <row r="2" spans="1:15" ht="29" customHeight="1" x14ac:dyDescent="0.35">
      <c r="A2" s="75"/>
      <c r="B2" s="25" t="s">
        <v>26</v>
      </c>
      <c r="C2" s="25" t="s">
        <v>25</v>
      </c>
      <c r="D2" s="25" t="s">
        <v>26</v>
      </c>
      <c r="E2" s="25" t="s">
        <v>25</v>
      </c>
      <c r="F2" s="25" t="s">
        <v>26</v>
      </c>
      <c r="G2" s="25" t="s">
        <v>25</v>
      </c>
      <c r="H2" s="26" t="s">
        <v>26</v>
      </c>
      <c r="I2" s="26" t="s">
        <v>25</v>
      </c>
      <c r="J2" s="26" t="s">
        <v>26</v>
      </c>
      <c r="K2" s="26" t="s">
        <v>25</v>
      </c>
      <c r="L2" s="25" t="s">
        <v>26</v>
      </c>
      <c r="M2" s="25" t="s">
        <v>25</v>
      </c>
    </row>
    <row r="3" spans="1:15" x14ac:dyDescent="0.35">
      <c r="A3" s="5" t="s">
        <v>1</v>
      </c>
      <c r="C3" s="2">
        <v>781622</v>
      </c>
      <c r="E3" s="2">
        <v>59396</v>
      </c>
      <c r="G3" s="2">
        <v>91788</v>
      </c>
      <c r="I3" s="1"/>
      <c r="J3" s="1"/>
      <c r="K3" s="1"/>
      <c r="M3" s="1">
        <v>0</v>
      </c>
    </row>
    <row r="4" spans="1:15" x14ac:dyDescent="0.35">
      <c r="A4" s="5" t="s">
        <v>2</v>
      </c>
      <c r="J4" s="2"/>
      <c r="K4" s="2">
        <v>11977.3</v>
      </c>
    </row>
    <row r="5" spans="1:15" x14ac:dyDescent="0.35">
      <c r="A5" s="5" t="s">
        <v>64</v>
      </c>
      <c r="I5" s="1"/>
      <c r="J5" s="1"/>
      <c r="K5" s="1"/>
      <c r="M5" s="2">
        <v>6080</v>
      </c>
    </row>
    <row r="6" spans="1:15" x14ac:dyDescent="0.35">
      <c r="A6" s="5" t="s">
        <v>34</v>
      </c>
      <c r="I6" s="1"/>
      <c r="J6" s="1"/>
      <c r="K6" s="2">
        <v>19003</v>
      </c>
      <c r="M6" s="2"/>
    </row>
    <row r="7" spans="1:15" x14ac:dyDescent="0.35">
      <c r="A7" s="5" t="s">
        <v>66</v>
      </c>
      <c r="E7" s="2">
        <v>39200</v>
      </c>
      <c r="I7" s="1"/>
      <c r="J7" s="1"/>
      <c r="K7" s="2">
        <v>6826</v>
      </c>
      <c r="M7" s="2">
        <v>4241</v>
      </c>
      <c r="O7" s="4"/>
    </row>
    <row r="8" spans="1:15" x14ac:dyDescent="0.35">
      <c r="A8" s="5" t="s">
        <v>132</v>
      </c>
      <c r="E8" s="2">
        <f>1200+22282+16500</f>
        <v>39982</v>
      </c>
      <c r="G8">
        <v>75</v>
      </c>
      <c r="I8" s="1"/>
      <c r="J8" s="1"/>
      <c r="K8" s="2">
        <v>2392</v>
      </c>
      <c r="M8" s="2">
        <v>6891</v>
      </c>
      <c r="O8" s="4"/>
    </row>
    <row r="9" spans="1:15" x14ac:dyDescent="0.35">
      <c r="A9" s="73" t="s">
        <v>18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</row>
    <row r="10" spans="1:15" x14ac:dyDescent="0.35">
      <c r="A10" t="s">
        <v>3</v>
      </c>
      <c r="E10" s="3"/>
      <c r="H10" s="2"/>
      <c r="I10" s="1"/>
      <c r="J10" s="1"/>
      <c r="K10" s="1"/>
      <c r="L10" s="30">
        <v>1366</v>
      </c>
    </row>
    <row r="11" spans="1:15" x14ac:dyDescent="0.35">
      <c r="A11" t="s">
        <v>59</v>
      </c>
      <c r="B11" s="2">
        <v>63</v>
      </c>
      <c r="E11" s="3"/>
      <c r="H11" s="2"/>
      <c r="I11" s="1"/>
      <c r="J11" s="1"/>
      <c r="K11" s="1"/>
    </row>
    <row r="12" spans="1:15" x14ac:dyDescent="0.35">
      <c r="A12" t="s">
        <v>4</v>
      </c>
      <c r="B12" s="12"/>
      <c r="E12" s="3"/>
      <c r="H12" s="2"/>
      <c r="I12" s="1"/>
      <c r="J12" s="38">
        <v>1350</v>
      </c>
      <c r="K12" s="1"/>
    </row>
    <row r="13" spans="1:15" x14ac:dyDescent="0.35">
      <c r="A13" t="s">
        <v>60</v>
      </c>
      <c r="D13" s="36">
        <v>4000</v>
      </c>
      <c r="E13" s="3"/>
      <c r="H13" s="2"/>
      <c r="I13" s="1"/>
      <c r="J13" s="1"/>
      <c r="K13" s="1"/>
    </row>
    <row r="14" spans="1:15" x14ac:dyDescent="0.35">
      <c r="A14" t="s">
        <v>5</v>
      </c>
      <c r="D14" s="36">
        <v>35200</v>
      </c>
      <c r="E14" s="3"/>
      <c r="H14" s="2"/>
      <c r="I14" s="1"/>
      <c r="J14" s="1"/>
      <c r="K14" s="1"/>
    </row>
    <row r="15" spans="1:15" x14ac:dyDescent="0.35">
      <c r="A15" t="s">
        <v>3</v>
      </c>
      <c r="B15" s="12">
        <v>326</v>
      </c>
      <c r="E15" s="3"/>
      <c r="H15" s="2"/>
      <c r="I15" s="1"/>
      <c r="J15" s="1"/>
      <c r="K15" s="1"/>
    </row>
    <row r="16" spans="1:15" x14ac:dyDescent="0.35">
      <c r="A16" t="s">
        <v>6</v>
      </c>
      <c r="B16" s="12"/>
      <c r="E16" s="3"/>
      <c r="H16" s="2"/>
      <c r="I16" s="1"/>
      <c r="J16" s="38">
        <v>180</v>
      </c>
      <c r="K16" s="1"/>
    </row>
    <row r="17" spans="1:14" x14ac:dyDescent="0.35">
      <c r="A17" t="s">
        <v>7</v>
      </c>
      <c r="B17" s="2"/>
      <c r="E17" s="3"/>
      <c r="I17" s="1"/>
      <c r="J17" s="30">
        <v>111</v>
      </c>
      <c r="K17" s="1"/>
    </row>
    <row r="18" spans="1:14" x14ac:dyDescent="0.35">
      <c r="A18" t="s">
        <v>8</v>
      </c>
      <c r="B18" s="2"/>
      <c r="E18" s="3"/>
      <c r="I18" s="1"/>
      <c r="J18" s="30">
        <v>61</v>
      </c>
      <c r="K18" s="1"/>
    </row>
    <row r="19" spans="1:14" x14ac:dyDescent="0.35">
      <c r="A19" t="s">
        <v>9</v>
      </c>
      <c r="B19" s="36">
        <v>50</v>
      </c>
      <c r="E19" s="3"/>
      <c r="H19" s="2"/>
      <c r="I19" s="1"/>
      <c r="J19" s="1"/>
      <c r="K19" s="1"/>
    </row>
    <row r="20" spans="1:14" x14ac:dyDescent="0.35">
      <c r="A20" t="s">
        <v>13</v>
      </c>
      <c r="B20" s="2"/>
      <c r="E20" s="3"/>
      <c r="H20" s="12"/>
      <c r="I20" s="1"/>
      <c r="J20" s="38">
        <v>8603</v>
      </c>
      <c r="K20" s="1"/>
    </row>
    <row r="21" spans="1:14" x14ac:dyDescent="0.35">
      <c r="A21" t="s">
        <v>14</v>
      </c>
      <c r="B21" s="12">
        <v>37</v>
      </c>
      <c r="E21" s="3"/>
      <c r="H21" s="12"/>
      <c r="I21" s="1"/>
      <c r="J21" s="1"/>
      <c r="K21" s="1"/>
    </row>
    <row r="22" spans="1:14" x14ac:dyDescent="0.35">
      <c r="A22" t="s">
        <v>15</v>
      </c>
      <c r="B22" s="36">
        <v>32</v>
      </c>
      <c r="E22" s="3"/>
      <c r="H22" s="12"/>
      <c r="I22" s="1"/>
      <c r="J22" s="1"/>
      <c r="K22" s="1"/>
    </row>
    <row r="23" spans="1:14" x14ac:dyDescent="0.35">
      <c r="A23" t="s">
        <v>16</v>
      </c>
      <c r="B23" s="36">
        <v>37</v>
      </c>
      <c r="E23" s="3"/>
      <c r="H23" s="12"/>
      <c r="I23" s="1"/>
      <c r="J23" s="1"/>
      <c r="K23" s="1"/>
    </row>
    <row r="24" spans="1:14" x14ac:dyDescent="0.35">
      <c r="A24" t="s">
        <v>28</v>
      </c>
      <c r="B24" s="2"/>
      <c r="E24" s="3"/>
      <c r="H24" s="12"/>
      <c r="I24" s="1"/>
      <c r="J24" s="38">
        <v>356</v>
      </c>
      <c r="K24" s="1"/>
    </row>
    <row r="25" spans="1:14" x14ac:dyDescent="0.35">
      <c r="A25" t="s">
        <v>3</v>
      </c>
      <c r="E25" s="3"/>
      <c r="H25" s="12"/>
      <c r="I25" s="1"/>
      <c r="J25" s="1"/>
      <c r="K25" s="1"/>
      <c r="L25" s="30">
        <v>455</v>
      </c>
      <c r="N25" s="4">
        <v>52227</v>
      </c>
    </row>
    <row r="26" spans="1:14" x14ac:dyDescent="0.35">
      <c r="A26" s="73" t="s">
        <v>19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</row>
    <row r="27" spans="1:14" x14ac:dyDescent="0.35">
      <c r="A27" t="s">
        <v>20</v>
      </c>
      <c r="B27" s="2"/>
      <c r="E27" s="3"/>
      <c r="H27" s="12"/>
      <c r="I27" s="1"/>
      <c r="J27" s="38">
        <v>141</v>
      </c>
      <c r="K27" s="1"/>
    </row>
    <row r="28" spans="1:14" x14ac:dyDescent="0.35">
      <c r="A28" t="s">
        <v>21</v>
      </c>
      <c r="B28" s="2">
        <v>-326</v>
      </c>
      <c r="E28" s="3"/>
      <c r="H28" s="12"/>
      <c r="I28" s="1"/>
      <c r="J28" s="1"/>
      <c r="K28" s="1"/>
    </row>
    <row r="29" spans="1:14" x14ac:dyDescent="0.35">
      <c r="A29" t="s">
        <v>22</v>
      </c>
      <c r="B29" s="2"/>
      <c r="E29" s="3"/>
      <c r="H29" s="12"/>
      <c r="I29" s="1"/>
      <c r="J29" s="38">
        <v>214</v>
      </c>
      <c r="K29" s="1"/>
    </row>
    <row r="30" spans="1:14" x14ac:dyDescent="0.35">
      <c r="A30" t="s">
        <v>23</v>
      </c>
      <c r="B30" s="2"/>
      <c r="E30" s="3"/>
      <c r="H30" s="12"/>
      <c r="I30" s="1"/>
      <c r="J30" s="38">
        <v>1334</v>
      </c>
      <c r="K30" s="1"/>
    </row>
    <row r="31" spans="1:14" x14ac:dyDescent="0.35">
      <c r="A31" t="s">
        <v>22</v>
      </c>
      <c r="B31" s="2"/>
      <c r="E31" s="3"/>
      <c r="H31" s="12"/>
      <c r="I31" s="1"/>
      <c r="J31" s="38">
        <v>455</v>
      </c>
      <c r="K31" s="1"/>
    </row>
    <row r="32" spans="1:14" x14ac:dyDescent="0.35">
      <c r="A32" t="s">
        <v>24</v>
      </c>
      <c r="B32" s="2"/>
      <c r="E32" s="3"/>
      <c r="H32" s="12"/>
      <c r="I32" s="1"/>
      <c r="K32" s="1"/>
      <c r="L32" s="30">
        <v>669</v>
      </c>
    </row>
    <row r="33" spans="1:14" x14ac:dyDescent="0.35">
      <c r="A33" t="s">
        <v>27</v>
      </c>
      <c r="B33" s="2"/>
      <c r="E33" s="3"/>
      <c r="H33" s="12"/>
      <c r="I33" s="1"/>
      <c r="J33" s="38">
        <v>320</v>
      </c>
      <c r="K33" s="1"/>
    </row>
    <row r="34" spans="1:14" x14ac:dyDescent="0.35">
      <c r="A34" s="73" t="s">
        <v>31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5" spans="1:14" x14ac:dyDescent="0.35">
      <c r="A35" t="s">
        <v>22</v>
      </c>
      <c r="E35" s="3"/>
      <c r="H35" s="12"/>
      <c r="I35" s="1"/>
      <c r="J35" s="2"/>
      <c r="K35" s="1"/>
      <c r="L35" s="36">
        <v>32</v>
      </c>
    </row>
    <row r="36" spans="1:14" x14ac:dyDescent="0.35">
      <c r="A36" t="s">
        <v>29</v>
      </c>
      <c r="B36" s="2">
        <v>1600</v>
      </c>
      <c r="E36" s="3"/>
      <c r="H36" s="12"/>
      <c r="I36" s="1"/>
      <c r="J36" s="2"/>
      <c r="K36" s="1"/>
    </row>
    <row r="37" spans="1:14" x14ac:dyDescent="0.35">
      <c r="A37" t="s">
        <v>22</v>
      </c>
      <c r="E37" s="3"/>
      <c r="H37" s="12"/>
      <c r="I37" s="1"/>
      <c r="J37" s="2"/>
      <c r="K37" s="1"/>
      <c r="L37" s="36">
        <v>13</v>
      </c>
    </row>
    <row r="38" spans="1:14" x14ac:dyDescent="0.35">
      <c r="A38" t="s">
        <v>73</v>
      </c>
      <c r="B38" s="2">
        <v>7600</v>
      </c>
      <c r="E38" s="3"/>
      <c r="H38" s="12"/>
      <c r="I38" s="1"/>
      <c r="J38" s="2"/>
      <c r="K38" s="1"/>
    </row>
    <row r="39" spans="1:14" x14ac:dyDescent="0.35">
      <c r="A39" t="s">
        <v>56</v>
      </c>
      <c r="B39" s="2"/>
      <c r="E39" s="3"/>
      <c r="H39" s="12"/>
      <c r="I39" s="1"/>
      <c r="J39" s="38">
        <v>500</v>
      </c>
      <c r="K39" s="1"/>
    </row>
    <row r="40" spans="1:14" x14ac:dyDescent="0.35">
      <c r="A40" t="s">
        <v>27</v>
      </c>
      <c r="B40" s="2"/>
      <c r="E40" s="3"/>
      <c r="H40" s="12"/>
      <c r="I40" s="1"/>
      <c r="J40" s="38">
        <v>320</v>
      </c>
      <c r="K40" s="1"/>
    </row>
    <row r="41" spans="1:14" x14ac:dyDescent="0.35">
      <c r="A41" s="73" t="s">
        <v>30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</row>
    <row r="42" spans="1:14" x14ac:dyDescent="0.35">
      <c r="A42" t="s">
        <v>27</v>
      </c>
      <c r="B42" s="2"/>
      <c r="E42" s="3"/>
      <c r="H42" s="12"/>
      <c r="I42" s="1"/>
      <c r="J42" s="38">
        <v>320</v>
      </c>
      <c r="K42" s="1"/>
    </row>
    <row r="43" spans="1:14" x14ac:dyDescent="0.35">
      <c r="A43" t="s">
        <v>33</v>
      </c>
      <c r="B43" s="2">
        <v>2230</v>
      </c>
      <c r="E43" s="3"/>
      <c r="H43" s="12"/>
      <c r="I43" s="1"/>
      <c r="J43" s="2"/>
      <c r="K43" s="1"/>
    </row>
    <row r="44" spans="1:14" x14ac:dyDescent="0.35">
      <c r="A44" t="s">
        <v>22</v>
      </c>
      <c r="E44" s="3"/>
      <c r="H44" s="12"/>
      <c r="I44" s="1"/>
      <c r="J44" s="2"/>
      <c r="K44" s="1"/>
      <c r="L44" s="36">
        <v>32</v>
      </c>
      <c r="M44" s="4"/>
      <c r="N44" s="4"/>
    </row>
    <row r="45" spans="1:14" x14ac:dyDescent="0.35">
      <c r="A45" s="73" t="s">
        <v>35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4"/>
    </row>
    <row r="46" spans="1:14" x14ac:dyDescent="0.35">
      <c r="A46" t="s">
        <v>27</v>
      </c>
      <c r="B46" s="2"/>
      <c r="E46" s="3"/>
      <c r="H46" s="12"/>
      <c r="I46" s="1"/>
      <c r="K46" s="1"/>
      <c r="L46" s="30">
        <v>320</v>
      </c>
      <c r="M46" s="4"/>
      <c r="N46" s="4"/>
    </row>
    <row r="47" spans="1:14" x14ac:dyDescent="0.35">
      <c r="A47" t="s">
        <v>22</v>
      </c>
      <c r="E47" s="3"/>
      <c r="H47" s="12"/>
      <c r="I47" s="1"/>
      <c r="J47" s="2"/>
      <c r="K47" s="1"/>
      <c r="L47" s="36">
        <v>32</v>
      </c>
      <c r="M47" s="4"/>
      <c r="N47" s="4"/>
    </row>
    <row r="48" spans="1:14" x14ac:dyDescent="0.35">
      <c r="A48" t="s">
        <v>36</v>
      </c>
      <c r="B48" s="2"/>
      <c r="E48" s="3"/>
      <c r="F48" s="41">
        <v>752</v>
      </c>
      <c r="H48" s="12"/>
      <c r="I48" s="1"/>
      <c r="J48" s="2"/>
      <c r="K48" s="1"/>
      <c r="M48" s="4"/>
      <c r="N48" s="4"/>
    </row>
    <row r="49" spans="1:14" x14ac:dyDescent="0.35">
      <c r="A49" t="s">
        <v>37</v>
      </c>
      <c r="B49" s="12">
        <v>32</v>
      </c>
      <c r="E49" s="3"/>
      <c r="H49" s="12"/>
      <c r="I49" s="1"/>
      <c r="J49" s="2"/>
      <c r="K49" s="1"/>
      <c r="M49" s="4"/>
      <c r="N49" s="4"/>
    </row>
    <row r="50" spans="1:14" x14ac:dyDescent="0.35">
      <c r="A50" t="s">
        <v>38</v>
      </c>
      <c r="B50" s="2"/>
      <c r="E50" s="3"/>
      <c r="H50" s="12"/>
      <c r="I50" s="1"/>
      <c r="J50" s="30">
        <v>4000</v>
      </c>
      <c r="K50" s="1"/>
      <c r="M50" s="4"/>
      <c r="N50" s="4"/>
    </row>
    <row r="51" spans="1:14" x14ac:dyDescent="0.35">
      <c r="A51" t="s">
        <v>39</v>
      </c>
      <c r="B51" s="2"/>
      <c r="E51" s="3"/>
      <c r="H51" s="30">
        <v>425</v>
      </c>
      <c r="I51" s="1"/>
      <c r="J51" s="32"/>
      <c r="K51" s="1"/>
      <c r="M51" s="4"/>
      <c r="N51" s="4"/>
    </row>
    <row r="52" spans="1:14" x14ac:dyDescent="0.35">
      <c r="A52" t="s">
        <v>40</v>
      </c>
      <c r="B52" s="2"/>
      <c r="E52" s="3"/>
      <c r="H52" s="33"/>
      <c r="I52" s="1"/>
      <c r="J52" s="38">
        <v>847</v>
      </c>
      <c r="K52" s="1"/>
      <c r="M52" s="4"/>
      <c r="N52" s="4"/>
    </row>
    <row r="53" spans="1:14" x14ac:dyDescent="0.35">
      <c r="A53" t="s">
        <v>41</v>
      </c>
      <c r="B53" s="2"/>
      <c r="E53" s="3"/>
      <c r="H53" s="33"/>
      <c r="I53" s="1"/>
      <c r="J53" s="38">
        <v>4063</v>
      </c>
      <c r="K53" s="1"/>
      <c r="M53" s="4"/>
      <c r="N53" s="4"/>
    </row>
    <row r="54" spans="1:14" x14ac:dyDescent="0.35">
      <c r="A54" t="s">
        <v>42</v>
      </c>
      <c r="B54" s="2"/>
      <c r="E54" s="3"/>
      <c r="H54" s="33">
        <v>7654</v>
      </c>
      <c r="I54" s="1"/>
      <c r="J54" s="32"/>
      <c r="K54" s="1"/>
      <c r="M54" s="4"/>
      <c r="N54" s="4"/>
    </row>
    <row r="55" spans="1:14" x14ac:dyDescent="0.35">
      <c r="A55" s="73" t="s">
        <v>44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4"/>
    </row>
    <row r="56" spans="1:14" x14ac:dyDescent="0.35">
      <c r="A56" t="s">
        <v>22</v>
      </c>
      <c r="E56" s="3"/>
      <c r="H56" s="33"/>
      <c r="I56" s="1"/>
      <c r="J56" s="32"/>
      <c r="K56" s="1"/>
      <c r="L56" s="36">
        <v>32</v>
      </c>
      <c r="M56" s="4"/>
      <c r="N56" s="4"/>
    </row>
    <row r="57" spans="1:14" x14ac:dyDescent="0.35">
      <c r="A57" t="s">
        <v>45</v>
      </c>
      <c r="B57" s="2"/>
      <c r="E57" s="3"/>
      <c r="H57" s="42">
        <v>106</v>
      </c>
      <c r="I57" s="1"/>
      <c r="J57" s="32"/>
      <c r="K57" s="1"/>
      <c r="M57" s="4"/>
      <c r="N57" s="4"/>
    </row>
    <row r="58" spans="1:14" x14ac:dyDescent="0.35">
      <c r="A58" s="73" t="s">
        <v>47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4"/>
    </row>
    <row r="59" spans="1:14" x14ac:dyDescent="0.35">
      <c r="A59" t="s">
        <v>48</v>
      </c>
      <c r="E59" s="3"/>
      <c r="H59" s="33"/>
      <c r="I59" s="1"/>
      <c r="J59" s="32"/>
      <c r="K59" s="1"/>
      <c r="L59" s="36">
        <v>208</v>
      </c>
      <c r="M59" s="4"/>
      <c r="N59" s="4"/>
    </row>
    <row r="60" spans="1:14" x14ac:dyDescent="0.35">
      <c r="A60" t="s">
        <v>51</v>
      </c>
      <c r="B60" s="2"/>
      <c r="E60" s="3"/>
      <c r="H60" s="33"/>
      <c r="I60" s="1"/>
      <c r="J60" s="35">
        <v>555</v>
      </c>
      <c r="K60" s="1"/>
      <c r="M60" s="4"/>
      <c r="N60" s="4"/>
    </row>
    <row r="61" spans="1:14" x14ac:dyDescent="0.35">
      <c r="A61" t="s">
        <v>49</v>
      </c>
      <c r="B61" s="2"/>
      <c r="E61" s="3"/>
      <c r="H61" s="33"/>
      <c r="I61" s="1"/>
      <c r="J61" s="35">
        <v>207</v>
      </c>
      <c r="K61" s="1"/>
      <c r="M61" s="4"/>
      <c r="N61" s="4"/>
    </row>
    <row r="62" spans="1:14" x14ac:dyDescent="0.35">
      <c r="A62" t="s">
        <v>50</v>
      </c>
      <c r="B62" s="2"/>
      <c r="E62" s="3"/>
      <c r="H62" s="33"/>
      <c r="I62" s="1"/>
      <c r="J62" s="35">
        <v>400</v>
      </c>
      <c r="K62" s="1"/>
      <c r="M62" s="4"/>
      <c r="N62" s="4"/>
    </row>
    <row r="63" spans="1:14" x14ac:dyDescent="0.35">
      <c r="A63" t="s">
        <v>52</v>
      </c>
      <c r="B63" s="2"/>
      <c r="E63" s="3"/>
      <c r="H63" s="33"/>
      <c r="I63" s="1"/>
      <c r="J63" s="35">
        <v>139</v>
      </c>
      <c r="K63" s="1"/>
      <c r="M63" s="4"/>
      <c r="N63" s="4"/>
    </row>
    <row r="64" spans="1:14" x14ac:dyDescent="0.35">
      <c r="A64" t="s">
        <v>53</v>
      </c>
      <c r="B64" s="2"/>
      <c r="E64" s="3"/>
      <c r="H64" s="33"/>
      <c r="I64" s="1"/>
      <c r="J64" s="35">
        <v>188</v>
      </c>
      <c r="K64" s="1"/>
      <c r="M64" s="4"/>
      <c r="N64" s="4"/>
    </row>
    <row r="65" spans="1:17" x14ac:dyDescent="0.35">
      <c r="A65" t="s">
        <v>22</v>
      </c>
      <c r="E65" s="3"/>
      <c r="H65" s="33"/>
      <c r="I65" s="1"/>
      <c r="J65" s="32"/>
      <c r="K65" s="1"/>
      <c r="L65" s="36">
        <v>32</v>
      </c>
      <c r="M65" s="4"/>
      <c r="N65" s="4"/>
    </row>
    <row r="66" spans="1:17" x14ac:dyDescent="0.35">
      <c r="A66" t="s">
        <v>54</v>
      </c>
      <c r="B66" s="2"/>
      <c r="E66" s="3"/>
      <c r="H66" s="33"/>
      <c r="I66" s="1"/>
      <c r="K66" s="1"/>
      <c r="L66" s="35">
        <v>749</v>
      </c>
      <c r="M66" s="4"/>
      <c r="N66" s="4"/>
    </row>
    <row r="67" spans="1:17" x14ac:dyDescent="0.35">
      <c r="A67" t="s">
        <v>55</v>
      </c>
      <c r="B67" s="2"/>
      <c r="E67" s="3"/>
      <c r="H67" s="33"/>
      <c r="I67" s="1"/>
      <c r="J67" s="35">
        <v>623</v>
      </c>
      <c r="K67" s="1"/>
      <c r="M67" s="4"/>
      <c r="N67" s="4"/>
    </row>
    <row r="68" spans="1:17" x14ac:dyDescent="0.35">
      <c r="A68" s="73" t="s">
        <v>61</v>
      </c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4"/>
    </row>
    <row r="69" spans="1:17" x14ac:dyDescent="0.35">
      <c r="A69" t="s">
        <v>48</v>
      </c>
      <c r="E69" s="3"/>
      <c r="H69" s="33"/>
      <c r="I69" s="1"/>
      <c r="J69" s="32"/>
      <c r="K69" s="1"/>
      <c r="L69" s="36">
        <v>267</v>
      </c>
      <c r="M69" s="4"/>
      <c r="N69" s="4"/>
    </row>
    <row r="70" spans="1:17" x14ac:dyDescent="0.35">
      <c r="A70" t="s">
        <v>22</v>
      </c>
      <c r="E70" s="3"/>
      <c r="H70" s="33"/>
      <c r="I70" s="1"/>
      <c r="J70" s="32"/>
      <c r="K70" s="1"/>
      <c r="L70" s="36">
        <v>32</v>
      </c>
      <c r="M70" s="4"/>
      <c r="N70" s="4"/>
    </row>
    <row r="71" spans="1:17" x14ac:dyDescent="0.35">
      <c r="A71" s="73" t="s">
        <v>71</v>
      </c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4"/>
    </row>
    <row r="72" spans="1:17" x14ac:dyDescent="0.35">
      <c r="A72" t="s">
        <v>48</v>
      </c>
      <c r="L72" s="52">
        <v>267</v>
      </c>
    </row>
    <row r="73" spans="1:17" x14ac:dyDescent="0.35">
      <c r="A73" t="s">
        <v>22</v>
      </c>
      <c r="L73" s="52">
        <v>32</v>
      </c>
    </row>
    <row r="74" spans="1:17" x14ac:dyDescent="0.35">
      <c r="A74" t="s">
        <v>72</v>
      </c>
      <c r="B74" s="2">
        <v>24000</v>
      </c>
      <c r="Q74" s="4"/>
    </row>
    <row r="75" spans="1:17" x14ac:dyDescent="0.35">
      <c r="A75" s="73" t="s">
        <v>74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Q75" s="4"/>
    </row>
    <row r="76" spans="1:17" x14ac:dyDescent="0.35">
      <c r="A76" t="s">
        <v>48</v>
      </c>
      <c r="L76" s="52">
        <v>267</v>
      </c>
      <c r="Q76" s="4"/>
    </row>
    <row r="77" spans="1:17" x14ac:dyDescent="0.35">
      <c r="A77" t="s">
        <v>22</v>
      </c>
      <c r="L77" s="52">
        <v>32</v>
      </c>
      <c r="Q77" s="4"/>
    </row>
    <row r="78" spans="1:17" x14ac:dyDescent="0.35">
      <c r="A78" s="73" t="s">
        <v>75</v>
      </c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Q78" s="4"/>
    </row>
    <row r="79" spans="1:17" x14ac:dyDescent="0.35">
      <c r="A79" t="s">
        <v>48</v>
      </c>
      <c r="L79" s="52">
        <v>267</v>
      </c>
      <c r="Q79" s="4"/>
    </row>
    <row r="80" spans="1:17" x14ac:dyDescent="0.35">
      <c r="A80" t="s">
        <v>48</v>
      </c>
      <c r="L80" s="52">
        <v>267</v>
      </c>
      <c r="Q80" s="4"/>
    </row>
    <row r="81" spans="1:17" x14ac:dyDescent="0.35">
      <c r="A81" t="s">
        <v>22</v>
      </c>
      <c r="B81" s="2"/>
      <c r="L81" s="52">
        <v>32</v>
      </c>
      <c r="N81" s="4"/>
      <c r="Q81" s="4"/>
    </row>
    <row r="82" spans="1:17" x14ac:dyDescent="0.35">
      <c r="A82" t="s">
        <v>99</v>
      </c>
      <c r="B82" s="52">
        <v>500</v>
      </c>
      <c r="Q82" s="4"/>
    </row>
    <row r="83" spans="1:17" x14ac:dyDescent="0.35">
      <c r="A83" t="s">
        <v>76</v>
      </c>
      <c r="B83" s="2"/>
      <c r="F83" s="53">
        <v>75</v>
      </c>
      <c r="Q83" s="4"/>
    </row>
    <row r="84" spans="1:17" x14ac:dyDescent="0.35">
      <c r="A84" s="73" t="s">
        <v>77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Q84" s="4"/>
    </row>
    <row r="85" spans="1:17" x14ac:dyDescent="0.35">
      <c r="A85" t="s">
        <v>48</v>
      </c>
      <c r="L85" s="52">
        <v>267</v>
      </c>
      <c r="Q85" s="4"/>
    </row>
    <row r="86" spans="1:17" x14ac:dyDescent="0.35">
      <c r="A86" t="s">
        <v>27</v>
      </c>
      <c r="B86" s="2"/>
      <c r="J86" s="53">
        <v>320</v>
      </c>
      <c r="Q86" s="4"/>
    </row>
    <row r="87" spans="1:17" x14ac:dyDescent="0.35">
      <c r="A87" t="s">
        <v>22</v>
      </c>
      <c r="B87" s="2"/>
      <c r="L87" s="52">
        <v>32</v>
      </c>
      <c r="N87" s="4"/>
      <c r="Q87" s="4"/>
    </row>
    <row r="88" spans="1:17" x14ac:dyDescent="0.35">
      <c r="A88" t="s">
        <v>78</v>
      </c>
      <c r="B88" s="2">
        <v>113312</v>
      </c>
      <c r="Q88" s="4"/>
    </row>
    <row r="89" spans="1:17" x14ac:dyDescent="0.35">
      <c r="A89" s="73" t="s">
        <v>79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Q89" s="4"/>
    </row>
    <row r="90" spans="1:17" x14ac:dyDescent="0.35">
      <c r="A90" t="s">
        <v>48</v>
      </c>
      <c r="L90" s="52">
        <v>267</v>
      </c>
      <c r="Q90" s="4"/>
    </row>
    <row r="91" spans="1:17" x14ac:dyDescent="0.35">
      <c r="A91" t="s">
        <v>27</v>
      </c>
      <c r="B91" s="2"/>
      <c r="J91" s="53">
        <v>320</v>
      </c>
      <c r="Q91" s="4"/>
    </row>
    <row r="92" spans="1:17" x14ac:dyDescent="0.35">
      <c r="A92" t="s">
        <v>22</v>
      </c>
      <c r="B92" s="2"/>
      <c r="L92" s="52">
        <v>32</v>
      </c>
      <c r="N92" s="4">
        <v>177406</v>
      </c>
      <c r="Q92" s="4"/>
    </row>
    <row r="93" spans="1:17" x14ac:dyDescent="0.35">
      <c r="A93" s="73" t="s">
        <v>80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Q93" s="4"/>
    </row>
    <row r="94" spans="1:17" x14ac:dyDescent="0.35">
      <c r="A94" t="s">
        <v>48</v>
      </c>
      <c r="L94" s="52">
        <v>267</v>
      </c>
      <c r="Q94" s="4"/>
    </row>
    <row r="95" spans="1:17" x14ac:dyDescent="0.35">
      <c r="A95" t="s">
        <v>27</v>
      </c>
      <c r="B95" s="2"/>
      <c r="J95" s="53">
        <v>320</v>
      </c>
      <c r="Q95" s="4"/>
    </row>
    <row r="96" spans="1:17" x14ac:dyDescent="0.35">
      <c r="A96" t="s">
        <v>22</v>
      </c>
      <c r="B96" s="2"/>
      <c r="L96" s="52">
        <v>33</v>
      </c>
      <c r="N96" s="4"/>
      <c r="Q96" s="4"/>
    </row>
    <row r="97" spans="1:17" x14ac:dyDescent="0.35">
      <c r="A97" s="73" t="s">
        <v>82</v>
      </c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Q97" s="4"/>
    </row>
    <row r="98" spans="1:17" x14ac:dyDescent="0.35">
      <c r="A98" t="s">
        <v>48</v>
      </c>
      <c r="L98" s="52">
        <v>267</v>
      </c>
      <c r="Q98" s="4"/>
    </row>
    <row r="99" spans="1:17" x14ac:dyDescent="0.35">
      <c r="A99" t="s">
        <v>27</v>
      </c>
      <c r="B99" s="2"/>
      <c r="J99" s="53">
        <v>320</v>
      </c>
      <c r="Q99" s="4"/>
    </row>
    <row r="100" spans="1:17" x14ac:dyDescent="0.35">
      <c r="A100" t="s">
        <v>22</v>
      </c>
      <c r="B100" s="2"/>
      <c r="L100" s="52">
        <v>33</v>
      </c>
      <c r="N100" s="4"/>
      <c r="Q100" s="4"/>
    </row>
    <row r="101" spans="1:17" x14ac:dyDescent="0.35">
      <c r="A101" s="73" t="s">
        <v>83</v>
      </c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Q101" s="4"/>
    </row>
    <row r="102" spans="1:17" x14ac:dyDescent="0.35">
      <c r="A102" t="s">
        <v>48</v>
      </c>
      <c r="L102" s="52">
        <v>267</v>
      </c>
      <c r="Q102" s="4"/>
    </row>
    <row r="103" spans="1:17" x14ac:dyDescent="0.35">
      <c r="A103" t="s">
        <v>84</v>
      </c>
      <c r="B103" s="2"/>
      <c r="J103" s="53">
        <v>105</v>
      </c>
      <c r="Q103" s="4"/>
    </row>
    <row r="104" spans="1:17" x14ac:dyDescent="0.35">
      <c r="A104" t="s">
        <v>22</v>
      </c>
      <c r="B104" s="2"/>
      <c r="L104" s="52">
        <v>33</v>
      </c>
      <c r="N104" s="4"/>
      <c r="Q104" s="4"/>
    </row>
    <row r="105" spans="1:17" x14ac:dyDescent="0.35">
      <c r="A105" s="73" t="s">
        <v>85</v>
      </c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Q105" s="4"/>
    </row>
    <row r="106" spans="1:17" x14ac:dyDescent="0.35">
      <c r="A106" t="s">
        <v>48</v>
      </c>
      <c r="L106" s="52">
        <v>267</v>
      </c>
      <c r="Q106" s="4"/>
    </row>
    <row r="107" spans="1:17" x14ac:dyDescent="0.35">
      <c r="A107" t="s">
        <v>84</v>
      </c>
      <c r="B107" s="2"/>
      <c r="J107" s="53">
        <v>324</v>
      </c>
      <c r="Q107" s="4"/>
    </row>
    <row r="108" spans="1:17" x14ac:dyDescent="0.35">
      <c r="A108" t="s">
        <v>22</v>
      </c>
      <c r="B108" s="2"/>
      <c r="L108" s="52">
        <v>33</v>
      </c>
      <c r="N108" s="4"/>
      <c r="Q108" s="4"/>
    </row>
    <row r="109" spans="1:17" x14ac:dyDescent="0.35">
      <c r="A109" s="73" t="s">
        <v>87</v>
      </c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4"/>
      <c r="Q109" s="4"/>
    </row>
    <row r="110" spans="1:17" x14ac:dyDescent="0.35">
      <c r="A110" t="s">
        <v>48</v>
      </c>
      <c r="B110" s="2"/>
      <c r="L110" s="52">
        <v>267</v>
      </c>
      <c r="N110" s="4"/>
      <c r="Q110" s="4"/>
    </row>
    <row r="111" spans="1:17" x14ac:dyDescent="0.35">
      <c r="A111" t="s">
        <v>84</v>
      </c>
      <c r="B111" s="2"/>
      <c r="J111" s="53">
        <v>324</v>
      </c>
      <c r="L111" s="2"/>
      <c r="N111" s="4"/>
      <c r="Q111" s="4"/>
    </row>
    <row r="112" spans="1:17" x14ac:dyDescent="0.35">
      <c r="A112" t="s">
        <v>22</v>
      </c>
      <c r="B112" s="2"/>
      <c r="L112" s="52">
        <v>33</v>
      </c>
      <c r="N112" s="4"/>
      <c r="Q112" s="4"/>
    </row>
    <row r="113" spans="1:17" x14ac:dyDescent="0.35">
      <c r="A113" s="73" t="s">
        <v>90</v>
      </c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4"/>
      <c r="Q113" s="4"/>
    </row>
    <row r="114" spans="1:17" x14ac:dyDescent="0.35">
      <c r="A114" t="s">
        <v>48</v>
      </c>
      <c r="B114" s="2"/>
      <c r="L114" s="52">
        <v>564</v>
      </c>
      <c r="N114" s="4"/>
      <c r="Q114" s="4"/>
    </row>
    <row r="115" spans="1:17" x14ac:dyDescent="0.35">
      <c r="A115" t="s">
        <v>84</v>
      </c>
      <c r="B115" s="2"/>
      <c r="J115" s="53">
        <v>105</v>
      </c>
      <c r="L115" s="2"/>
      <c r="N115" s="4"/>
      <c r="Q115" s="4"/>
    </row>
    <row r="116" spans="1:17" x14ac:dyDescent="0.35">
      <c r="A116" t="s">
        <v>22</v>
      </c>
      <c r="B116" s="2"/>
      <c r="L116" s="52">
        <v>38</v>
      </c>
      <c r="N116" s="4"/>
      <c r="Q116" s="4"/>
    </row>
    <row r="117" spans="1:17" x14ac:dyDescent="0.35">
      <c r="A117" s="73" t="s">
        <v>91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4"/>
      <c r="O117">
        <v>52227</v>
      </c>
      <c r="Q117" s="4"/>
    </row>
    <row r="118" spans="1:17" x14ac:dyDescent="0.35">
      <c r="A118" t="s">
        <v>48</v>
      </c>
      <c r="B118" s="2"/>
      <c r="L118" s="52">
        <v>534</v>
      </c>
      <c r="N118" s="4"/>
      <c r="O118">
        <v>177406</v>
      </c>
      <c r="Q118" s="4"/>
    </row>
    <row r="119" spans="1:17" x14ac:dyDescent="0.35">
      <c r="A119" t="s">
        <v>22</v>
      </c>
      <c r="B119" s="2"/>
      <c r="L119" s="52">
        <v>38</v>
      </c>
      <c r="N119" s="4"/>
      <c r="O119">
        <v>4515</v>
      </c>
      <c r="Q119" s="4"/>
    </row>
    <row r="120" spans="1:17" x14ac:dyDescent="0.35">
      <c r="A120" s="73" t="s">
        <v>92</v>
      </c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4"/>
      <c r="O120">
        <f>SUM(O117:O119)</f>
        <v>234148</v>
      </c>
      <c r="Q120" s="4"/>
    </row>
    <row r="121" spans="1:17" x14ac:dyDescent="0.35">
      <c r="A121" t="s">
        <v>48</v>
      </c>
      <c r="B121" s="2"/>
      <c r="L121" s="52">
        <v>267</v>
      </c>
      <c r="N121" s="4"/>
      <c r="O121">
        <v>7900</v>
      </c>
      <c r="Q121" s="4"/>
    </row>
    <row r="122" spans="1:17" x14ac:dyDescent="0.35">
      <c r="A122" t="s">
        <v>22</v>
      </c>
      <c r="B122" s="2"/>
      <c r="L122" s="52">
        <v>38</v>
      </c>
      <c r="N122" s="4"/>
      <c r="O122">
        <f>SUM(O120:O121)</f>
        <v>242048</v>
      </c>
      <c r="Q122" s="4"/>
    </row>
    <row r="123" spans="1:17" x14ac:dyDescent="0.35">
      <c r="A123" s="72" t="s">
        <v>94</v>
      </c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4"/>
      <c r="Q123" s="4"/>
    </row>
    <row r="124" spans="1:17" x14ac:dyDescent="0.35">
      <c r="A124" t="s">
        <v>22</v>
      </c>
      <c r="B124" s="2"/>
      <c r="L124" s="54">
        <v>38</v>
      </c>
      <c r="N124" s="4"/>
      <c r="Q124" s="4"/>
    </row>
    <row r="125" spans="1:17" x14ac:dyDescent="0.35">
      <c r="A125" s="72" t="s">
        <v>130</v>
      </c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4"/>
      <c r="Q125" s="4"/>
    </row>
    <row r="126" spans="1:17" x14ac:dyDescent="0.35">
      <c r="A126" t="s">
        <v>48</v>
      </c>
      <c r="B126" s="2"/>
      <c r="L126" s="54">
        <v>267</v>
      </c>
      <c r="N126" s="4"/>
      <c r="Q126" s="4"/>
    </row>
    <row r="127" spans="1:17" x14ac:dyDescent="0.35">
      <c r="A127" t="s">
        <v>48</v>
      </c>
      <c r="B127" s="2"/>
      <c r="L127" s="54">
        <v>267</v>
      </c>
      <c r="N127" s="4"/>
      <c r="Q127" s="4"/>
    </row>
    <row r="128" spans="1:17" x14ac:dyDescent="0.35">
      <c r="A128" t="s">
        <v>84</v>
      </c>
      <c r="B128" s="2"/>
      <c r="J128" s="54">
        <v>358</v>
      </c>
      <c r="N128" s="4"/>
      <c r="Q128" s="4"/>
    </row>
    <row r="129" spans="1:17" x14ac:dyDescent="0.35">
      <c r="A129" t="s">
        <v>22</v>
      </c>
      <c r="B129" s="2"/>
      <c r="L129" s="54">
        <v>38</v>
      </c>
      <c r="N129" s="4"/>
      <c r="Q129" s="4"/>
    </row>
    <row r="130" spans="1:17" x14ac:dyDescent="0.35">
      <c r="A130" s="72" t="s">
        <v>152</v>
      </c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4"/>
      <c r="Q130" s="4"/>
    </row>
    <row r="131" spans="1:17" x14ac:dyDescent="0.35">
      <c r="A131" t="s">
        <v>48</v>
      </c>
      <c r="B131" s="2"/>
      <c r="L131" s="54">
        <v>267</v>
      </c>
      <c r="N131" s="4"/>
      <c r="Q131" s="4"/>
    </row>
    <row r="132" spans="1:17" x14ac:dyDescent="0.35">
      <c r="A132" t="s">
        <v>84</v>
      </c>
      <c r="B132" s="2"/>
      <c r="J132" s="54">
        <v>283</v>
      </c>
      <c r="N132" s="4"/>
      <c r="Q132" s="4"/>
    </row>
    <row r="133" spans="1:17" x14ac:dyDescent="0.35">
      <c r="A133" t="s">
        <v>22</v>
      </c>
      <c r="B133" s="2"/>
      <c r="L133" s="54">
        <v>38</v>
      </c>
      <c r="N133" s="4"/>
      <c r="Q133" s="4"/>
    </row>
    <row r="134" spans="1:17" x14ac:dyDescent="0.35">
      <c r="A134" s="72" t="s">
        <v>151</v>
      </c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4"/>
      <c r="Q134" s="4"/>
    </row>
    <row r="135" spans="1:17" x14ac:dyDescent="0.35">
      <c r="A135" t="s">
        <v>48</v>
      </c>
      <c r="B135" s="2"/>
      <c r="L135" s="54">
        <v>267</v>
      </c>
      <c r="N135" s="4"/>
      <c r="Q135" s="4"/>
    </row>
    <row r="136" spans="1:17" x14ac:dyDescent="0.35">
      <c r="A136" t="s">
        <v>22</v>
      </c>
      <c r="B136" s="2"/>
      <c r="L136" s="54">
        <v>38</v>
      </c>
      <c r="N136" s="4"/>
      <c r="Q136" s="4"/>
    </row>
    <row r="137" spans="1:17" x14ac:dyDescent="0.35">
      <c r="A137" t="s">
        <v>84</v>
      </c>
      <c r="B137" s="2"/>
      <c r="J137" s="54">
        <v>358</v>
      </c>
      <c r="N137" s="4"/>
      <c r="Q137" s="4"/>
    </row>
    <row r="138" spans="1:17" x14ac:dyDescent="0.35">
      <c r="A138" t="s">
        <v>153</v>
      </c>
      <c r="B138" s="2"/>
      <c r="D138" s="54">
        <v>180</v>
      </c>
      <c r="N138" s="4"/>
      <c r="Q138" s="4"/>
    </row>
    <row r="139" spans="1:17" x14ac:dyDescent="0.35">
      <c r="A139" t="s">
        <v>154</v>
      </c>
      <c r="B139" s="33">
        <v>91030</v>
      </c>
      <c r="N139" s="4"/>
      <c r="Q139" s="4"/>
    </row>
    <row r="140" spans="1:17" ht="8.4" customHeight="1" x14ac:dyDescent="0.35">
      <c r="A140" s="48"/>
      <c r="B140" s="49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Q140" s="4"/>
    </row>
    <row r="141" spans="1:17" ht="15" customHeight="1" x14ac:dyDescent="0.35">
      <c r="A141" s="29" t="s">
        <v>43</v>
      </c>
      <c r="B141" s="2">
        <f>38000-7600+1500-24000</f>
        <v>7900</v>
      </c>
      <c r="E141" s="3"/>
      <c r="H141" s="12"/>
      <c r="I141" s="1"/>
      <c r="J141" s="2"/>
      <c r="K141" s="1"/>
    </row>
    <row r="142" spans="1:17" ht="15" thickBot="1" x14ac:dyDescent="0.4">
      <c r="A142" s="29"/>
      <c r="B142" s="2"/>
      <c r="E142" s="3"/>
      <c r="H142" s="12"/>
      <c r="I142" s="1"/>
      <c r="J142" s="2"/>
      <c r="K142" s="1"/>
      <c r="N142" s="28" t="s">
        <v>32</v>
      </c>
    </row>
    <row r="143" spans="1:17" ht="15" thickBot="1" x14ac:dyDescent="0.4">
      <c r="A143" s="6" t="s">
        <v>17</v>
      </c>
      <c r="B143" s="13">
        <f>SUM(B10:B141)</f>
        <v>248423</v>
      </c>
      <c r="D143" s="13">
        <f>SUM(D10:D141)</f>
        <v>39380</v>
      </c>
      <c r="E143" s="3"/>
      <c r="F143" s="13">
        <f>SUM(F10:F141)</f>
        <v>827</v>
      </c>
      <c r="H143" s="17">
        <f>SUM(H10:H141)</f>
        <v>8185</v>
      </c>
      <c r="I143" s="1"/>
      <c r="J143" s="17">
        <f>SUM(J10:J141)</f>
        <v>28424</v>
      </c>
      <c r="K143" s="1"/>
      <c r="L143" s="13">
        <f>SUM(L10:L141)</f>
        <v>10200</v>
      </c>
      <c r="N143" s="24">
        <f>B143+D143+F143+H143+J143+L143</f>
        <v>335439</v>
      </c>
    </row>
    <row r="144" spans="1:17" x14ac:dyDescent="0.35">
      <c r="A144" s="7" t="s">
        <v>10</v>
      </c>
      <c r="B144" s="2"/>
      <c r="C144" s="14">
        <f>C3-B143</f>
        <v>533199</v>
      </c>
      <c r="E144" s="15">
        <f>E3+E7+E8-D143</f>
        <v>99198</v>
      </c>
      <c r="G144" s="16">
        <f>G3+G8-F143</f>
        <v>91036</v>
      </c>
      <c r="H144" s="2"/>
      <c r="I144" s="18"/>
      <c r="J144" s="4"/>
      <c r="K144" s="18">
        <f>K4+K6+K7+K8-J143-H143</f>
        <v>3589.3000000000029</v>
      </c>
      <c r="M144" s="19">
        <f>M5+M7+M8-L143</f>
        <v>7012</v>
      </c>
    </row>
    <row r="145" spans="1:14" ht="15" thickBot="1" x14ac:dyDescent="0.4">
      <c r="B145" s="2"/>
      <c r="C145" s="4"/>
      <c r="E145" s="4"/>
      <c r="G145" s="4"/>
      <c r="H145" s="2"/>
      <c r="I145" s="4"/>
      <c r="J145" s="4"/>
      <c r="K145" s="4"/>
      <c r="M145" s="4"/>
    </row>
    <row r="146" spans="1:14" x14ac:dyDescent="0.35">
      <c r="A146" s="8" t="s">
        <v>12</v>
      </c>
      <c r="B146" s="9">
        <f>C3+E3+E7+G3+K4+K6+K7+M5+M7+E8+G8+K8+M8</f>
        <v>1069473.3</v>
      </c>
      <c r="E146" s="3"/>
      <c r="H146" s="2"/>
      <c r="I146" s="1"/>
      <c r="J146" s="1"/>
      <c r="K146" s="1"/>
    </row>
    <row r="147" spans="1:14" ht="15" thickBot="1" x14ac:dyDescent="0.4">
      <c r="A147" s="10" t="s">
        <v>11</v>
      </c>
      <c r="B147" s="11">
        <f>B146-N143</f>
        <v>734034.3</v>
      </c>
      <c r="D147" s="4"/>
      <c r="E147" s="3"/>
      <c r="H147" s="2"/>
      <c r="K147" s="1"/>
      <c r="N147" s="4"/>
    </row>
    <row r="148" spans="1:14" x14ac:dyDescent="0.35">
      <c r="B148" s="2"/>
      <c r="D148" s="4"/>
      <c r="E148" s="3"/>
      <c r="H148" s="2"/>
      <c r="I148" s="1"/>
      <c r="J148" s="1"/>
      <c r="K148" s="1"/>
      <c r="N148" s="4"/>
    </row>
    <row r="149" spans="1:14" x14ac:dyDescent="0.35">
      <c r="A149" s="51" t="s">
        <v>142</v>
      </c>
      <c r="E149" s="3"/>
      <c r="G149" s="39"/>
      <c r="H149" s="40" t="s">
        <v>57</v>
      </c>
      <c r="I149" s="1"/>
      <c r="J149" s="1"/>
      <c r="K149" s="1"/>
    </row>
    <row r="150" spans="1:14" x14ac:dyDescent="0.35">
      <c r="A150" t="s">
        <v>133</v>
      </c>
      <c r="B150" s="44">
        <v>52034</v>
      </c>
      <c r="D150" s="4"/>
      <c r="G150" s="41"/>
      <c r="H150" s="40" t="s">
        <v>58</v>
      </c>
      <c r="I150" s="21"/>
      <c r="J150" s="21"/>
      <c r="K150" s="1"/>
    </row>
    <row r="151" spans="1:14" x14ac:dyDescent="0.35">
      <c r="A151" s="27" t="s">
        <v>134</v>
      </c>
      <c r="B151" s="44">
        <v>110800</v>
      </c>
      <c r="E151" s="2"/>
      <c r="G151" s="53"/>
      <c r="H151" s="40" t="s">
        <v>93</v>
      </c>
      <c r="I151" s="21"/>
      <c r="J151" s="21"/>
      <c r="K151" s="1"/>
    </row>
    <row r="152" spans="1:14" x14ac:dyDescent="0.35">
      <c r="A152" s="63" t="s">
        <v>144</v>
      </c>
      <c r="B152" s="4">
        <f>SUM(B150:B151)</f>
        <v>162834</v>
      </c>
      <c r="C152" t="s">
        <v>143</v>
      </c>
      <c r="G152" s="5"/>
      <c r="H152" s="40" t="s">
        <v>131</v>
      </c>
      <c r="I152" s="21"/>
      <c r="J152" s="21"/>
      <c r="K152" s="21"/>
      <c r="L152" s="34" t="s">
        <v>46</v>
      </c>
      <c r="M152" s="2">
        <f>B141-N143</f>
        <v>-327539</v>
      </c>
    </row>
    <row r="153" spans="1:14" x14ac:dyDescent="0.35">
      <c r="E153" s="12"/>
      <c r="F153" s="27"/>
      <c r="K153" s="21"/>
    </row>
    <row r="154" spans="1:14" x14ac:dyDescent="0.35">
      <c r="A154" t="s">
        <v>135</v>
      </c>
      <c r="B154" s="31"/>
      <c r="E154" s="12"/>
      <c r="F154" s="27"/>
      <c r="K154" s="21"/>
    </row>
    <row r="155" spans="1:14" x14ac:dyDescent="0.35">
      <c r="E155" s="20"/>
      <c r="H155" s="12"/>
      <c r="I155" s="21"/>
      <c r="J155" s="21"/>
      <c r="K155" s="21"/>
      <c r="N155" s="4"/>
    </row>
    <row r="156" spans="1:14" x14ac:dyDescent="0.35">
      <c r="B156" s="12"/>
      <c r="E156" s="20"/>
      <c r="H156" s="12"/>
      <c r="I156" s="21"/>
      <c r="J156" s="21"/>
      <c r="K156" s="21"/>
    </row>
    <row r="157" spans="1:14" x14ac:dyDescent="0.35">
      <c r="E157" s="20"/>
      <c r="H157" s="12"/>
      <c r="I157" s="21"/>
      <c r="J157" s="21"/>
      <c r="K157" s="21"/>
    </row>
    <row r="158" spans="1:14" x14ac:dyDescent="0.35">
      <c r="E158" s="20"/>
      <c r="H158" s="12"/>
      <c r="I158" s="21"/>
      <c r="J158" s="21"/>
      <c r="K158" s="21"/>
    </row>
    <row r="159" spans="1:14" x14ac:dyDescent="0.35">
      <c r="E159" s="20"/>
      <c r="H159" s="12"/>
      <c r="I159" s="21"/>
      <c r="J159" s="21"/>
      <c r="K159" s="21"/>
    </row>
    <row r="160" spans="1:14" x14ac:dyDescent="0.35">
      <c r="E160" s="20"/>
      <c r="H160" s="12"/>
      <c r="I160" s="21"/>
      <c r="J160" s="21"/>
      <c r="K160" s="21"/>
    </row>
    <row r="161" spans="1:11" x14ac:dyDescent="0.35">
      <c r="E161" s="20"/>
      <c r="H161" s="12"/>
      <c r="I161" s="21"/>
      <c r="J161" s="21"/>
      <c r="K161" s="21"/>
    </row>
    <row r="162" spans="1:11" x14ac:dyDescent="0.35">
      <c r="E162" s="20"/>
      <c r="H162" s="12"/>
      <c r="J162" s="21"/>
      <c r="K162" s="21"/>
    </row>
    <row r="163" spans="1:11" x14ac:dyDescent="0.35">
      <c r="B163" s="12"/>
      <c r="E163" s="20"/>
      <c r="H163" s="12"/>
      <c r="I163" s="21"/>
      <c r="J163" s="21"/>
      <c r="K163" s="21"/>
    </row>
    <row r="164" spans="1:11" x14ac:dyDescent="0.35">
      <c r="B164" s="12"/>
      <c r="E164" s="20"/>
      <c r="H164" s="12"/>
      <c r="I164" s="21"/>
      <c r="J164" s="21"/>
      <c r="K164" s="21"/>
    </row>
    <row r="165" spans="1:11" x14ac:dyDescent="0.35">
      <c r="A165" s="21"/>
      <c r="B165" s="12"/>
      <c r="E165" s="20"/>
      <c r="H165" s="12"/>
      <c r="I165" s="21"/>
      <c r="J165" s="21"/>
      <c r="K165" s="21"/>
    </row>
    <row r="166" spans="1:11" x14ac:dyDescent="0.35">
      <c r="B166" s="12"/>
      <c r="E166" s="20"/>
      <c r="H166" s="12"/>
    </row>
    <row r="167" spans="1:11" x14ac:dyDescent="0.35">
      <c r="A167" s="22"/>
      <c r="B167" s="4"/>
      <c r="C167" s="23"/>
      <c r="D167" s="4"/>
      <c r="E167" s="23"/>
      <c r="F167" s="4"/>
      <c r="G167" s="23"/>
      <c r="H167" s="4"/>
      <c r="I167" s="23"/>
      <c r="J167" s="23"/>
      <c r="K167" s="23"/>
    </row>
    <row r="168" spans="1:11" x14ac:dyDescent="0.35">
      <c r="A168" s="22"/>
      <c r="B168" s="4"/>
      <c r="C168" s="23"/>
      <c r="D168" s="4"/>
      <c r="E168" s="23"/>
      <c r="F168" s="4"/>
      <c r="G168" s="23"/>
      <c r="H168" s="4"/>
      <c r="I168" s="23"/>
      <c r="J168" s="23"/>
      <c r="K168" s="23"/>
    </row>
    <row r="169" spans="1:11" x14ac:dyDescent="0.35">
      <c r="A169" s="22"/>
      <c r="B169" s="4"/>
      <c r="C169" s="23"/>
      <c r="D169" s="4"/>
      <c r="E169" s="23"/>
      <c r="F169" s="4"/>
      <c r="G169" s="23"/>
      <c r="H169" s="4"/>
      <c r="I169" s="23"/>
      <c r="J169" s="23"/>
      <c r="K169" s="23"/>
    </row>
    <row r="170" spans="1:11" x14ac:dyDescent="0.35">
      <c r="A170" s="22"/>
      <c r="B170" s="4"/>
      <c r="C170" s="23"/>
      <c r="D170" s="4"/>
      <c r="E170" s="23"/>
      <c r="F170" s="4"/>
      <c r="G170" s="23"/>
      <c r="H170" s="4"/>
      <c r="I170" s="23"/>
      <c r="J170" s="23"/>
      <c r="K170" s="23"/>
    </row>
    <row r="172" spans="1:11" x14ac:dyDescent="0.35">
      <c r="A172" s="22"/>
      <c r="B172" s="23"/>
    </row>
    <row r="173" spans="1:11" x14ac:dyDescent="0.35">
      <c r="A173" s="22"/>
      <c r="C173" s="23"/>
    </row>
    <row r="175" spans="1:11" x14ac:dyDescent="0.35">
      <c r="B175" s="23"/>
    </row>
  </sheetData>
  <mergeCells count="32">
    <mergeCell ref="A71:M71"/>
    <mergeCell ref="A93:M93"/>
    <mergeCell ref="A89:M89"/>
    <mergeCell ref="A105:M105"/>
    <mergeCell ref="A9:M9"/>
    <mergeCell ref="A26:M26"/>
    <mergeCell ref="A45:M45"/>
    <mergeCell ref="A41:M41"/>
    <mergeCell ref="A34:M34"/>
    <mergeCell ref="L1:M1"/>
    <mergeCell ref="A1:A2"/>
    <mergeCell ref="J1:K1"/>
    <mergeCell ref="B1:C1"/>
    <mergeCell ref="D1:E1"/>
    <mergeCell ref="F1:G1"/>
    <mergeCell ref="H1:I1"/>
    <mergeCell ref="A134:M134"/>
    <mergeCell ref="A130:M130"/>
    <mergeCell ref="A58:M58"/>
    <mergeCell ref="A78:M78"/>
    <mergeCell ref="A55:M55"/>
    <mergeCell ref="A125:M125"/>
    <mergeCell ref="A117:M117"/>
    <mergeCell ref="A68:M68"/>
    <mergeCell ref="A84:M84"/>
    <mergeCell ref="A113:M113"/>
    <mergeCell ref="A109:M109"/>
    <mergeCell ref="A123:M123"/>
    <mergeCell ref="A120:M120"/>
    <mergeCell ref="A101:M101"/>
    <mergeCell ref="A97:M97"/>
    <mergeCell ref="A75:M75"/>
  </mergeCells>
  <pageMargins left="0.7" right="0.7" top="0.75" bottom="0.75" header="0.3" footer="0.3"/>
  <pageSetup scale="70" fitToHeight="2" orientation="landscape" horizontalDpi="300" verticalDpi="300" r:id="rId1"/>
  <rowBreaks count="2" manualBreakCount="2">
    <brk id="44" max="16383" man="1"/>
    <brk id="8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7A18-6E40-46EA-BFDD-130500CD9496}">
  <dimension ref="B3:L23"/>
  <sheetViews>
    <sheetView workbookViewId="0">
      <selection activeCell="K21" sqref="K21"/>
    </sheetView>
  </sheetViews>
  <sheetFormatPr defaultRowHeight="14.5" x14ac:dyDescent="0.35"/>
  <cols>
    <col min="2" max="2" width="20.6328125" customWidth="1"/>
    <col min="3" max="3" width="10.54296875" customWidth="1"/>
    <col min="5" max="5" width="17.453125" bestFit="1" customWidth="1"/>
    <col min="6" max="6" width="10.6328125" bestFit="1" customWidth="1"/>
    <col min="8" max="8" width="44.6328125" customWidth="1"/>
    <col min="9" max="9" width="10.6328125" bestFit="1" customWidth="1"/>
    <col min="11" max="11" width="40.90625" bestFit="1" customWidth="1"/>
    <col min="12" max="12" width="13.453125" bestFit="1" customWidth="1"/>
  </cols>
  <sheetData>
    <row r="3" spans="2:12" x14ac:dyDescent="0.35">
      <c r="H3" s="64" t="s">
        <v>128</v>
      </c>
      <c r="I3" s="64"/>
      <c r="K3" s="64" t="s">
        <v>145</v>
      </c>
      <c r="L3" s="64"/>
    </row>
    <row r="5" spans="2:12" x14ac:dyDescent="0.35">
      <c r="B5" s="37" t="s">
        <v>88</v>
      </c>
      <c r="E5" s="37" t="s">
        <v>89</v>
      </c>
      <c r="H5" t="s">
        <v>118</v>
      </c>
      <c r="I5" s="47">
        <v>1426489</v>
      </c>
      <c r="K5" t="s">
        <v>118</v>
      </c>
      <c r="L5" s="47">
        <v>1426489</v>
      </c>
    </row>
    <row r="6" spans="2:12" x14ac:dyDescent="0.35">
      <c r="B6" s="37" t="s">
        <v>81</v>
      </c>
      <c r="C6" s="47">
        <f>Summary!B146</f>
        <v>1069473.3</v>
      </c>
      <c r="E6" s="37" t="s">
        <v>81</v>
      </c>
      <c r="F6" s="47">
        <f>Summary!B146</f>
        <v>1069473.3</v>
      </c>
      <c r="H6" t="s">
        <v>126</v>
      </c>
      <c r="I6" s="47">
        <v>-107456</v>
      </c>
      <c r="K6" t="s">
        <v>127</v>
      </c>
      <c r="L6" s="47">
        <v>142649</v>
      </c>
    </row>
    <row r="7" spans="2:12" x14ac:dyDescent="0.35">
      <c r="B7" s="37" t="s">
        <v>62</v>
      </c>
      <c r="C7" s="46">
        <f>Summary!N143</f>
        <v>335439</v>
      </c>
      <c r="E7" s="37" t="s">
        <v>86</v>
      </c>
      <c r="F7" s="46">
        <f>Summary!M152*-1</f>
        <v>327539</v>
      </c>
      <c r="H7" t="s">
        <v>127</v>
      </c>
      <c r="I7" s="47">
        <v>142649</v>
      </c>
      <c r="K7" t="s">
        <v>146</v>
      </c>
    </row>
    <row r="8" spans="2:12" x14ac:dyDescent="0.35">
      <c r="B8" s="37" t="s">
        <v>63</v>
      </c>
      <c r="C8" s="45">
        <f>C6-C7</f>
        <v>734034.3</v>
      </c>
      <c r="E8" s="37" t="s">
        <v>63</v>
      </c>
      <c r="F8" s="45">
        <f>F6-F7</f>
        <v>741934.3</v>
      </c>
      <c r="H8" t="s">
        <v>121</v>
      </c>
      <c r="K8" t="s">
        <v>119</v>
      </c>
      <c r="L8" s="47">
        <v>39500</v>
      </c>
    </row>
    <row r="9" spans="2:12" x14ac:dyDescent="0.35">
      <c r="H9" t="s">
        <v>119</v>
      </c>
      <c r="I9" s="47">
        <v>39500</v>
      </c>
      <c r="K9" t="s">
        <v>120</v>
      </c>
      <c r="L9" s="47">
        <v>39200</v>
      </c>
    </row>
    <row r="10" spans="2:12" x14ac:dyDescent="0.35">
      <c r="C10" s="50" t="s">
        <v>46</v>
      </c>
      <c r="D10" s="43">
        <f>F8-C8</f>
        <v>7900</v>
      </c>
      <c r="H10" t="s">
        <v>120</v>
      </c>
      <c r="I10" s="47">
        <v>39200</v>
      </c>
      <c r="K10" t="s">
        <v>137</v>
      </c>
      <c r="L10" s="47">
        <f>B13</f>
        <v>52397</v>
      </c>
    </row>
    <row r="11" spans="2:12" x14ac:dyDescent="0.35">
      <c r="C11" s="50"/>
      <c r="D11" s="43"/>
      <c r="H11" t="s">
        <v>136</v>
      </c>
      <c r="I11" s="47">
        <v>107456</v>
      </c>
      <c r="K11" t="s">
        <v>129</v>
      </c>
    </row>
    <row r="12" spans="2:12" x14ac:dyDescent="0.35">
      <c r="B12" t="s">
        <v>147</v>
      </c>
      <c r="H12" t="s">
        <v>137</v>
      </c>
      <c r="I12" s="47">
        <v>47992</v>
      </c>
      <c r="K12" t="s">
        <v>122</v>
      </c>
      <c r="L12" s="47">
        <v>22282</v>
      </c>
    </row>
    <row r="13" spans="2:12" x14ac:dyDescent="0.35">
      <c r="B13" s="43">
        <f>C7-113312-39500-39200-91030</f>
        <v>52397</v>
      </c>
      <c r="H13" t="s">
        <v>129</v>
      </c>
      <c r="J13" s="43"/>
      <c r="K13" t="s">
        <v>123</v>
      </c>
      <c r="L13" s="47">
        <v>16500</v>
      </c>
    </row>
    <row r="14" spans="2:12" x14ac:dyDescent="0.35">
      <c r="H14" t="s">
        <v>122</v>
      </c>
      <c r="I14" s="47">
        <v>22282</v>
      </c>
      <c r="K14" t="s">
        <v>124</v>
      </c>
      <c r="L14" s="47">
        <v>1200</v>
      </c>
    </row>
    <row r="15" spans="2:12" x14ac:dyDescent="0.35">
      <c r="E15" s="43"/>
      <c r="F15" s="43"/>
      <c r="H15" t="s">
        <v>123</v>
      </c>
      <c r="I15" s="47">
        <v>16500</v>
      </c>
      <c r="K15" t="s">
        <v>125</v>
      </c>
      <c r="L15" s="47">
        <v>91788</v>
      </c>
    </row>
    <row r="16" spans="2:12" x14ac:dyDescent="0.35">
      <c r="H16" t="s">
        <v>124</v>
      </c>
      <c r="I16" s="47">
        <v>1200</v>
      </c>
    </row>
    <row r="17" spans="8:12" x14ac:dyDescent="0.35">
      <c r="H17" t="s">
        <v>125</v>
      </c>
      <c r="I17" s="47">
        <v>91788</v>
      </c>
      <c r="K17" s="50" t="s">
        <v>148</v>
      </c>
      <c r="L17" s="47">
        <f>SUM(L5:L16)</f>
        <v>1832005</v>
      </c>
    </row>
    <row r="19" spans="8:12" x14ac:dyDescent="0.35">
      <c r="H19" s="50" t="s">
        <v>128</v>
      </c>
      <c r="I19" s="47">
        <f>SUM(I5:I18)</f>
        <v>1827600</v>
      </c>
    </row>
    <row r="20" spans="8:12" x14ac:dyDescent="0.35">
      <c r="K20" s="50"/>
      <c r="L20" s="47"/>
    </row>
    <row r="21" spans="8:12" x14ac:dyDescent="0.35">
      <c r="H21" t="s">
        <v>155</v>
      </c>
      <c r="K21" s="43"/>
    </row>
    <row r="22" spans="8:12" x14ac:dyDescent="0.35">
      <c r="I22" s="43"/>
    </row>
    <row r="23" spans="8:12" x14ac:dyDescent="0.35">
      <c r="K23" s="43"/>
    </row>
  </sheetData>
  <mergeCells count="2">
    <mergeCell ref="H3:I3"/>
    <mergeCell ref="K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2CF7-A364-4E83-8655-E9969F06C991}">
  <sheetPr>
    <pageSetUpPr fitToPage="1"/>
  </sheetPr>
  <dimension ref="A1:L52"/>
  <sheetViews>
    <sheetView tabSelected="1" workbookViewId="0">
      <selection activeCell="A2" sqref="A2"/>
    </sheetView>
  </sheetViews>
  <sheetFormatPr defaultRowHeight="14.5" x14ac:dyDescent="0.35"/>
  <cols>
    <col min="1" max="1" width="55.08984375" customWidth="1"/>
    <col min="2" max="2" width="11" customWidth="1"/>
    <col min="3" max="3" width="10.36328125" customWidth="1"/>
    <col min="4" max="4" width="11" customWidth="1"/>
    <col min="5" max="5" width="10.36328125" customWidth="1"/>
    <col min="6" max="6" width="11" customWidth="1"/>
    <col min="7" max="7" width="10.36328125" customWidth="1"/>
    <col min="8" max="8" width="11" customWidth="1"/>
    <col min="9" max="9" width="10.36328125" customWidth="1"/>
    <col min="10" max="10" width="11" customWidth="1"/>
    <col min="11" max="11" width="10.36328125" customWidth="1"/>
  </cols>
  <sheetData>
    <row r="1" spans="1:11" ht="18.5" x14ac:dyDescent="0.45">
      <c r="A1" s="66" t="s">
        <v>161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x14ac:dyDescent="0.35">
      <c r="A2" s="22" t="s">
        <v>160</v>
      </c>
    </row>
    <row r="3" spans="1:11" ht="15" thickBot="1" x14ac:dyDescent="0.4">
      <c r="B3" s="67" t="s">
        <v>114</v>
      </c>
      <c r="C3" s="67"/>
      <c r="D3" s="68" t="s">
        <v>115</v>
      </c>
      <c r="E3" s="68"/>
      <c r="F3" s="69" t="s">
        <v>116</v>
      </c>
      <c r="G3" s="69"/>
      <c r="H3" s="70" t="s">
        <v>117</v>
      </c>
      <c r="I3" s="70"/>
      <c r="J3" s="71" t="s">
        <v>0</v>
      </c>
      <c r="K3" s="71"/>
    </row>
    <row r="4" spans="1:11" ht="29" x14ac:dyDescent="0.35">
      <c r="B4" s="25" t="s">
        <v>26</v>
      </c>
      <c r="C4" s="25" t="s">
        <v>25</v>
      </c>
      <c r="D4" s="58" t="s">
        <v>26</v>
      </c>
      <c r="E4" s="58" t="s">
        <v>25</v>
      </c>
      <c r="F4" s="59" t="s">
        <v>26</v>
      </c>
      <c r="G4" s="59" t="s">
        <v>25</v>
      </c>
      <c r="H4" s="60" t="s">
        <v>26</v>
      </c>
      <c r="I4" s="60" t="s">
        <v>25</v>
      </c>
      <c r="J4" s="26" t="s">
        <v>26</v>
      </c>
      <c r="K4" s="26" t="s">
        <v>25</v>
      </c>
    </row>
    <row r="5" spans="1:11" x14ac:dyDescent="0.35">
      <c r="A5" s="5" t="s">
        <v>1</v>
      </c>
      <c r="C5" s="2">
        <v>781622</v>
      </c>
      <c r="E5" s="2">
        <v>59396</v>
      </c>
      <c r="G5" s="2">
        <v>91788</v>
      </c>
      <c r="I5" s="1"/>
      <c r="K5" s="1">
        <v>0</v>
      </c>
    </row>
    <row r="6" spans="1:11" x14ac:dyDescent="0.35">
      <c r="A6" s="5" t="s">
        <v>2</v>
      </c>
      <c r="I6" s="2">
        <v>11977.3</v>
      </c>
    </row>
    <row r="7" spans="1:11" x14ac:dyDescent="0.35">
      <c r="A7" s="5" t="s">
        <v>64</v>
      </c>
      <c r="I7" s="1"/>
      <c r="K7" s="2">
        <v>6080</v>
      </c>
    </row>
    <row r="8" spans="1:11" x14ac:dyDescent="0.35">
      <c r="A8" s="5" t="s">
        <v>34</v>
      </c>
      <c r="I8" s="2">
        <v>19003</v>
      </c>
      <c r="K8" s="2"/>
    </row>
    <row r="9" spans="1:11" x14ac:dyDescent="0.35">
      <c r="A9" s="5" t="s">
        <v>66</v>
      </c>
      <c r="E9" s="2">
        <v>39200</v>
      </c>
      <c r="I9" s="2">
        <v>6826</v>
      </c>
      <c r="K9" s="2">
        <v>4241</v>
      </c>
    </row>
    <row r="10" spans="1:11" x14ac:dyDescent="0.35">
      <c r="A10" s="5" t="s">
        <v>132</v>
      </c>
      <c r="E10" s="2">
        <v>39982</v>
      </c>
      <c r="G10">
        <v>75</v>
      </c>
      <c r="I10" s="2">
        <v>2392</v>
      </c>
      <c r="K10" s="2">
        <v>6891</v>
      </c>
    </row>
    <row r="11" spans="1:11" x14ac:dyDescent="0.35">
      <c r="E11" s="2"/>
      <c r="I11" s="1"/>
      <c r="K11" s="2"/>
    </row>
    <row r="12" spans="1:11" x14ac:dyDescent="0.35">
      <c r="A12" s="65" t="s">
        <v>141</v>
      </c>
      <c r="K12" s="2"/>
    </row>
    <row r="13" spans="1:11" x14ac:dyDescent="0.35">
      <c r="A13" s="65"/>
      <c r="B13" t="s">
        <v>95</v>
      </c>
      <c r="D13" t="s">
        <v>102</v>
      </c>
      <c r="E13" s="2"/>
      <c r="F13" t="s">
        <v>103</v>
      </c>
      <c r="H13" t="s">
        <v>105</v>
      </c>
      <c r="I13" s="1"/>
      <c r="J13" t="s">
        <v>113</v>
      </c>
      <c r="K13" s="2"/>
    </row>
    <row r="14" spans="1:11" x14ac:dyDescent="0.35">
      <c r="A14" s="65"/>
      <c r="B14" t="s">
        <v>96</v>
      </c>
      <c r="E14" s="2"/>
      <c r="F14" t="s">
        <v>104</v>
      </c>
      <c r="H14" t="s">
        <v>106</v>
      </c>
      <c r="I14" s="1"/>
      <c r="K14" s="2"/>
    </row>
    <row r="15" spans="1:11" x14ac:dyDescent="0.35">
      <c r="A15" s="65"/>
      <c r="B15" t="s">
        <v>97</v>
      </c>
      <c r="E15" s="2"/>
      <c r="H15" s="56" t="s">
        <v>107</v>
      </c>
      <c r="I15" s="1"/>
      <c r="K15" s="2"/>
    </row>
    <row r="16" spans="1:11" x14ac:dyDescent="0.35">
      <c r="A16" s="65"/>
      <c r="B16" t="s">
        <v>98</v>
      </c>
      <c r="E16" s="2"/>
      <c r="H16" s="56" t="s">
        <v>108</v>
      </c>
      <c r="I16" s="1"/>
      <c r="K16" s="2"/>
    </row>
    <row r="17" spans="1:12" x14ac:dyDescent="0.35">
      <c r="A17" s="65"/>
      <c r="B17" t="s">
        <v>33</v>
      </c>
      <c r="E17" s="2"/>
      <c r="H17" s="56" t="s">
        <v>109</v>
      </c>
      <c r="I17" s="1"/>
      <c r="K17" s="2"/>
    </row>
    <row r="18" spans="1:12" x14ac:dyDescent="0.35">
      <c r="A18" s="65"/>
      <c r="B18" t="s">
        <v>100</v>
      </c>
      <c r="E18" s="2"/>
      <c r="H18" s="56" t="s">
        <v>110</v>
      </c>
      <c r="I18" s="1"/>
      <c r="K18" s="2"/>
    </row>
    <row r="19" spans="1:12" x14ac:dyDescent="0.35">
      <c r="A19" s="65"/>
      <c r="B19" t="s">
        <v>157</v>
      </c>
      <c r="E19" s="2"/>
      <c r="H19" s="56" t="s">
        <v>111</v>
      </c>
      <c r="I19" s="1"/>
      <c r="K19" s="2"/>
    </row>
    <row r="20" spans="1:12" x14ac:dyDescent="0.35">
      <c r="A20" s="65"/>
      <c r="B20" t="s">
        <v>156</v>
      </c>
      <c r="E20" s="2"/>
      <c r="H20" s="56" t="s">
        <v>112</v>
      </c>
      <c r="I20" s="1"/>
      <c r="K20" s="2"/>
    </row>
    <row r="21" spans="1:12" x14ac:dyDescent="0.35">
      <c r="A21" s="65"/>
      <c r="E21" s="2"/>
      <c r="H21" s="56" t="s">
        <v>96</v>
      </c>
      <c r="I21" s="1"/>
      <c r="K21" s="2"/>
    </row>
    <row r="22" spans="1:12" x14ac:dyDescent="0.35">
      <c r="E22" s="2"/>
      <c r="I22" s="1"/>
      <c r="K22" s="2"/>
    </row>
    <row r="23" spans="1:12" x14ac:dyDescent="0.35">
      <c r="E23" s="2"/>
      <c r="I23" s="1"/>
      <c r="K23" s="2"/>
    </row>
    <row r="24" spans="1:12" ht="15" thickBot="1" x14ac:dyDescent="0.4">
      <c r="A24" s="29"/>
      <c r="B24" s="2"/>
      <c r="E24" s="3"/>
      <c r="H24" s="12"/>
      <c r="I24" s="1"/>
      <c r="L24" s="28" t="s">
        <v>32</v>
      </c>
    </row>
    <row r="25" spans="1:12" ht="15" thickBot="1" x14ac:dyDescent="0.4">
      <c r="A25" s="6" t="s">
        <v>17</v>
      </c>
      <c r="B25" s="13">
        <f>Summary!B143</f>
        <v>248423</v>
      </c>
      <c r="D25" s="61">
        <f>Summary!D143</f>
        <v>39380</v>
      </c>
      <c r="E25" s="3"/>
      <c r="F25" s="62">
        <f>Summary!F143</f>
        <v>827</v>
      </c>
      <c r="H25" s="38">
        <f>Summary!H143+Summary!J143</f>
        <v>36609</v>
      </c>
      <c r="I25" s="1"/>
      <c r="J25" s="17">
        <f>Summary!L143</f>
        <v>10200</v>
      </c>
      <c r="L25" s="24">
        <f>Summary!N143</f>
        <v>335439</v>
      </c>
    </row>
    <row r="26" spans="1:12" x14ac:dyDescent="0.35">
      <c r="A26" s="7" t="s">
        <v>10</v>
      </c>
      <c r="B26" s="2"/>
      <c r="C26" s="14">
        <f>Summary!C144</f>
        <v>533199</v>
      </c>
      <c r="E26" s="19">
        <f>Summary!E144</f>
        <v>99198</v>
      </c>
      <c r="G26" s="16">
        <f>Summary!G144</f>
        <v>91036</v>
      </c>
      <c r="H26" s="2"/>
      <c r="I26" s="15">
        <f>Summary!I144+Summary!K144</f>
        <v>3589.3000000000029</v>
      </c>
      <c r="K26" s="18">
        <f>Summary!M144</f>
        <v>7012</v>
      </c>
    </row>
    <row r="28" spans="1:12" ht="15" thickBot="1" x14ac:dyDescent="0.4"/>
    <row r="29" spans="1:12" x14ac:dyDescent="0.35">
      <c r="A29" s="8" t="s">
        <v>12</v>
      </c>
      <c r="B29" s="9">
        <f>Summary!B146</f>
        <v>1069473.3</v>
      </c>
    </row>
    <row r="30" spans="1:12" ht="15" thickBot="1" x14ac:dyDescent="0.4">
      <c r="A30" s="10" t="s">
        <v>11</v>
      </c>
      <c r="B30" s="11">
        <f>Summary!B147</f>
        <v>734034.3</v>
      </c>
    </row>
    <row r="31" spans="1:12" x14ac:dyDescent="0.35">
      <c r="E31" s="4"/>
    </row>
    <row r="32" spans="1:12" x14ac:dyDescent="0.35">
      <c r="A32" s="57" t="str">
        <f>Summary!A149</f>
        <v>Upon Project Completion:</v>
      </c>
    </row>
    <row r="33" spans="1:4" x14ac:dyDescent="0.35">
      <c r="A33" t="s">
        <v>133</v>
      </c>
      <c r="B33" s="2">
        <f>Summary!B150</f>
        <v>52034</v>
      </c>
    </row>
    <row r="34" spans="1:4" x14ac:dyDescent="0.35">
      <c r="A34" t="str">
        <f>Summary!A151</f>
        <v>Code Upgrades (sprinklers, asphalt, civil)</v>
      </c>
      <c r="B34" s="2">
        <f>Summary!B151</f>
        <v>110800</v>
      </c>
      <c r="C34" s="2"/>
    </row>
    <row r="36" spans="1:4" x14ac:dyDescent="0.35">
      <c r="A36" t="str">
        <f>Summary!A154</f>
        <v xml:space="preserve">   ** amount is not included in the reconciliation; this will be disbursed after project completion</v>
      </c>
      <c r="D36" s="4">
        <f>B33+B34</f>
        <v>162834</v>
      </c>
    </row>
    <row r="38" spans="1:4" x14ac:dyDescent="0.35">
      <c r="A38" s="64" t="s">
        <v>145</v>
      </c>
      <c r="B38" s="64"/>
    </row>
    <row r="40" spans="1:4" x14ac:dyDescent="0.35">
      <c r="A40" t="s">
        <v>118</v>
      </c>
      <c r="B40" s="47">
        <v>1426489</v>
      </c>
    </row>
    <row r="41" spans="1:4" x14ac:dyDescent="0.35">
      <c r="A41" t="s">
        <v>127</v>
      </c>
      <c r="B41" s="47">
        <v>142649</v>
      </c>
    </row>
    <row r="42" spans="1:4" x14ac:dyDescent="0.35">
      <c r="A42" t="s">
        <v>159</v>
      </c>
    </row>
    <row r="43" spans="1:4" x14ac:dyDescent="0.35">
      <c r="A43" t="s">
        <v>149</v>
      </c>
      <c r="B43" s="47">
        <v>39500</v>
      </c>
    </row>
    <row r="44" spans="1:4" x14ac:dyDescent="0.35">
      <c r="A44" t="s">
        <v>120</v>
      </c>
      <c r="B44" s="47">
        <v>39200</v>
      </c>
    </row>
    <row r="45" spans="1:4" x14ac:dyDescent="0.35">
      <c r="A45" t="s">
        <v>137</v>
      </c>
      <c r="B45" s="47">
        <f>Sheet1!L10</f>
        <v>52397</v>
      </c>
    </row>
    <row r="46" spans="1:4" x14ac:dyDescent="0.35">
      <c r="A46" t="s">
        <v>158</v>
      </c>
    </row>
    <row r="47" spans="1:4" x14ac:dyDescent="0.35">
      <c r="A47" t="s">
        <v>122</v>
      </c>
      <c r="B47" s="47">
        <v>22282</v>
      </c>
    </row>
    <row r="48" spans="1:4" x14ac:dyDescent="0.35">
      <c r="A48" t="s">
        <v>123</v>
      </c>
      <c r="B48" s="47">
        <v>16500</v>
      </c>
    </row>
    <row r="49" spans="1:2" x14ac:dyDescent="0.35">
      <c r="A49" t="s">
        <v>124</v>
      </c>
      <c r="B49" s="47">
        <v>1200</v>
      </c>
    </row>
    <row r="50" spans="1:2" x14ac:dyDescent="0.35">
      <c r="A50" t="s">
        <v>125</v>
      </c>
      <c r="B50" s="47">
        <v>91788</v>
      </c>
    </row>
    <row r="52" spans="1:2" x14ac:dyDescent="0.35">
      <c r="A52" s="50" t="s">
        <v>148</v>
      </c>
      <c r="B52" s="47">
        <f>SUM(B40:B51)</f>
        <v>1832005</v>
      </c>
    </row>
  </sheetData>
  <mergeCells count="8">
    <mergeCell ref="A38:B38"/>
    <mergeCell ref="A12:A21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  <pageSetup scale="62" orientation="landscape" horizontalDpi="300" verticalDpi="300" r:id="rId1"/>
  <rowBreaks count="2" manualBreakCount="2">
    <brk id="36" max="16383" man="1"/>
    <brk id="37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FE01-5B6F-4FC7-8A46-39979DE48F89}">
  <sheetPr>
    <pageSetUpPr fitToPage="1"/>
  </sheetPr>
  <dimension ref="A1:L36"/>
  <sheetViews>
    <sheetView topLeftCell="A32" workbookViewId="0">
      <selection activeCell="F38" sqref="F38"/>
    </sheetView>
  </sheetViews>
  <sheetFormatPr defaultRowHeight="14.5" x14ac:dyDescent="0.35"/>
  <cols>
    <col min="1" max="1" width="55.08984375" customWidth="1"/>
    <col min="2" max="2" width="11" customWidth="1"/>
    <col min="3" max="3" width="10.36328125" customWidth="1"/>
    <col min="4" max="4" width="11" customWidth="1"/>
    <col min="5" max="5" width="10.36328125" customWidth="1"/>
    <col min="6" max="6" width="11" customWidth="1"/>
    <col min="7" max="7" width="10.36328125" customWidth="1"/>
    <col min="8" max="8" width="11" customWidth="1"/>
    <col min="9" max="9" width="10.36328125" customWidth="1"/>
    <col min="10" max="10" width="11" customWidth="1"/>
    <col min="11" max="11" width="10.36328125" customWidth="1"/>
  </cols>
  <sheetData>
    <row r="1" spans="1:11" ht="18.5" x14ac:dyDescent="0.45">
      <c r="A1" s="66" t="s">
        <v>140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x14ac:dyDescent="0.35">
      <c r="A2" s="22" t="s">
        <v>139</v>
      </c>
    </row>
    <row r="3" spans="1:11" ht="43.25" customHeight="1" thickBot="1" x14ac:dyDescent="0.4">
      <c r="B3" s="67" t="s">
        <v>114</v>
      </c>
      <c r="C3" s="67"/>
      <c r="D3" s="68" t="s">
        <v>115</v>
      </c>
      <c r="E3" s="68"/>
      <c r="F3" s="69" t="s">
        <v>116</v>
      </c>
      <c r="G3" s="69"/>
      <c r="H3" s="70" t="s">
        <v>117</v>
      </c>
      <c r="I3" s="70"/>
      <c r="J3" s="71" t="s">
        <v>0</v>
      </c>
      <c r="K3" s="71"/>
    </row>
    <row r="4" spans="1:11" ht="29" x14ac:dyDescent="0.35">
      <c r="B4" s="25" t="s">
        <v>26</v>
      </c>
      <c r="C4" s="25" t="s">
        <v>25</v>
      </c>
      <c r="D4" s="58" t="s">
        <v>26</v>
      </c>
      <c r="E4" s="58" t="s">
        <v>25</v>
      </c>
      <c r="F4" s="59" t="s">
        <v>26</v>
      </c>
      <c r="G4" s="59" t="s">
        <v>25</v>
      </c>
      <c r="H4" s="60" t="s">
        <v>26</v>
      </c>
      <c r="I4" s="60" t="s">
        <v>25</v>
      </c>
      <c r="J4" s="26" t="s">
        <v>26</v>
      </c>
      <c r="K4" s="26" t="s">
        <v>25</v>
      </c>
    </row>
    <row r="5" spans="1:11" x14ac:dyDescent="0.35">
      <c r="A5" s="5" t="s">
        <v>1</v>
      </c>
      <c r="C5" s="2">
        <v>781622</v>
      </c>
      <c r="E5" s="2">
        <v>59396</v>
      </c>
      <c r="G5" s="2">
        <v>91788</v>
      </c>
      <c r="I5" s="1"/>
      <c r="K5" s="1">
        <v>0</v>
      </c>
    </row>
    <row r="6" spans="1:11" x14ac:dyDescent="0.35">
      <c r="A6" s="5" t="s">
        <v>2</v>
      </c>
      <c r="I6" s="2">
        <v>11977.3</v>
      </c>
    </row>
    <row r="7" spans="1:11" x14ac:dyDescent="0.35">
      <c r="A7" s="5" t="s">
        <v>64</v>
      </c>
      <c r="I7" s="1"/>
      <c r="K7" s="2">
        <v>6080</v>
      </c>
    </row>
    <row r="8" spans="1:11" x14ac:dyDescent="0.35">
      <c r="A8" s="5" t="s">
        <v>34</v>
      </c>
      <c r="I8" s="2">
        <v>19003</v>
      </c>
      <c r="K8" s="2"/>
    </row>
    <row r="9" spans="1:11" x14ac:dyDescent="0.35">
      <c r="A9" s="5" t="s">
        <v>66</v>
      </c>
      <c r="E9" s="2">
        <v>39200</v>
      </c>
      <c r="I9" s="2">
        <v>6826</v>
      </c>
      <c r="K9" s="2">
        <v>4241</v>
      </c>
    </row>
    <row r="10" spans="1:11" x14ac:dyDescent="0.35">
      <c r="A10" s="5" t="s">
        <v>132</v>
      </c>
      <c r="E10" s="2">
        <v>39982</v>
      </c>
      <c r="G10">
        <v>75</v>
      </c>
      <c r="I10" s="2">
        <v>2392</v>
      </c>
      <c r="K10" s="2">
        <v>6891</v>
      </c>
    </row>
    <row r="11" spans="1:11" x14ac:dyDescent="0.35">
      <c r="E11" s="2"/>
      <c r="I11" s="1"/>
      <c r="K11" s="2"/>
    </row>
    <row r="12" spans="1:11" x14ac:dyDescent="0.35">
      <c r="A12" s="55" t="s">
        <v>138</v>
      </c>
      <c r="K12" s="2"/>
    </row>
    <row r="13" spans="1:11" x14ac:dyDescent="0.35">
      <c r="B13" t="s">
        <v>95</v>
      </c>
      <c r="D13" t="s">
        <v>102</v>
      </c>
      <c r="E13" s="2"/>
      <c r="F13" t="s">
        <v>103</v>
      </c>
      <c r="H13" t="s">
        <v>105</v>
      </c>
      <c r="I13" s="1"/>
      <c r="J13" t="s">
        <v>113</v>
      </c>
      <c r="K13" s="2"/>
    </row>
    <row r="14" spans="1:11" x14ac:dyDescent="0.35">
      <c r="B14" t="s">
        <v>96</v>
      </c>
      <c r="E14" s="2"/>
      <c r="F14" t="s">
        <v>104</v>
      </c>
      <c r="H14" t="s">
        <v>106</v>
      </c>
      <c r="I14" s="1"/>
      <c r="K14" s="2"/>
    </row>
    <row r="15" spans="1:11" x14ac:dyDescent="0.35">
      <c r="B15" t="s">
        <v>97</v>
      </c>
      <c r="E15" s="2"/>
      <c r="H15" s="56" t="s">
        <v>107</v>
      </c>
      <c r="I15" s="1"/>
      <c r="K15" s="2"/>
    </row>
    <row r="16" spans="1:11" x14ac:dyDescent="0.35">
      <c r="B16" t="s">
        <v>98</v>
      </c>
      <c r="E16" s="2"/>
      <c r="H16" s="56" t="s">
        <v>108</v>
      </c>
      <c r="I16" s="1"/>
      <c r="K16" s="2"/>
    </row>
    <row r="17" spans="1:12" x14ac:dyDescent="0.35">
      <c r="B17" t="s">
        <v>33</v>
      </c>
      <c r="E17" s="2"/>
      <c r="H17" s="56" t="s">
        <v>109</v>
      </c>
      <c r="I17" s="1"/>
      <c r="K17" s="2"/>
    </row>
    <row r="18" spans="1:12" x14ac:dyDescent="0.35">
      <c r="B18" t="s">
        <v>100</v>
      </c>
      <c r="E18" s="2"/>
      <c r="H18" s="56" t="s">
        <v>110</v>
      </c>
      <c r="I18" s="1"/>
      <c r="K18" s="2"/>
    </row>
    <row r="19" spans="1:12" x14ac:dyDescent="0.35">
      <c r="B19" t="s">
        <v>101</v>
      </c>
      <c r="E19" s="2"/>
      <c r="H19" s="56" t="s">
        <v>111</v>
      </c>
      <c r="I19" s="1"/>
      <c r="K19" s="2"/>
    </row>
    <row r="20" spans="1:12" x14ac:dyDescent="0.35">
      <c r="E20" s="2"/>
      <c r="H20" s="56" t="s">
        <v>112</v>
      </c>
      <c r="I20" s="1"/>
      <c r="K20" s="2"/>
    </row>
    <row r="21" spans="1:12" x14ac:dyDescent="0.35">
      <c r="E21" s="2"/>
      <c r="H21" s="56" t="s">
        <v>96</v>
      </c>
      <c r="I21" s="1"/>
      <c r="K21" s="2"/>
    </row>
    <row r="22" spans="1:12" x14ac:dyDescent="0.35">
      <c r="E22" s="2"/>
      <c r="I22" s="1"/>
      <c r="K22" s="2"/>
    </row>
    <row r="23" spans="1:12" x14ac:dyDescent="0.35">
      <c r="E23" s="2"/>
      <c r="I23" s="1"/>
      <c r="K23" s="2"/>
    </row>
    <row r="24" spans="1:12" ht="15" thickBot="1" x14ac:dyDescent="0.4">
      <c r="A24" s="29"/>
      <c r="B24" s="2"/>
      <c r="E24" s="3"/>
      <c r="H24" s="12"/>
      <c r="I24" s="1"/>
      <c r="L24" s="28" t="s">
        <v>32</v>
      </c>
    </row>
    <row r="25" spans="1:12" ht="15" thickBot="1" x14ac:dyDescent="0.4">
      <c r="A25" s="6" t="s">
        <v>17</v>
      </c>
      <c r="B25" s="13">
        <f>Summary!B143</f>
        <v>248423</v>
      </c>
      <c r="D25" s="61">
        <f>Summary!D143</f>
        <v>39380</v>
      </c>
      <c r="E25" s="3"/>
      <c r="F25" s="62">
        <f>Summary!F143</f>
        <v>827</v>
      </c>
      <c r="H25" s="38">
        <f>Summary!H143+Summary!J143</f>
        <v>36609</v>
      </c>
      <c r="I25" s="1"/>
      <c r="J25" s="17">
        <f>Summary!L143</f>
        <v>10200</v>
      </c>
      <c r="L25" s="24">
        <f>Summary!N143</f>
        <v>335439</v>
      </c>
    </row>
    <row r="26" spans="1:12" x14ac:dyDescent="0.35">
      <c r="A26" s="7" t="s">
        <v>10</v>
      </c>
      <c r="B26" s="2"/>
      <c r="C26" s="14">
        <f>Summary!C144</f>
        <v>533199</v>
      </c>
      <c r="E26" s="19">
        <f>Summary!E144</f>
        <v>99198</v>
      </c>
      <c r="G26" s="16">
        <f>Summary!G144</f>
        <v>91036</v>
      </c>
      <c r="H26" s="2"/>
      <c r="I26" s="15">
        <f>Summary!I144+Summary!K144</f>
        <v>3589.3000000000029</v>
      </c>
      <c r="K26" s="18">
        <f>Summary!M144</f>
        <v>7012</v>
      </c>
    </row>
    <row r="28" spans="1:12" ht="15" thickBot="1" x14ac:dyDescent="0.4"/>
    <row r="29" spans="1:12" x14ac:dyDescent="0.35">
      <c r="A29" s="8" t="s">
        <v>12</v>
      </c>
      <c r="B29" s="9">
        <f>Summary!B146</f>
        <v>1069473.3</v>
      </c>
    </row>
    <row r="30" spans="1:12" ht="15" thickBot="1" x14ac:dyDescent="0.4">
      <c r="A30" s="10" t="s">
        <v>11</v>
      </c>
      <c r="B30" s="11">
        <f>Summary!B147</f>
        <v>734034.3</v>
      </c>
    </row>
    <row r="31" spans="1:12" x14ac:dyDescent="0.35">
      <c r="E31" s="4"/>
    </row>
    <row r="32" spans="1:12" x14ac:dyDescent="0.35">
      <c r="A32" s="57" t="str">
        <f>Summary!A149</f>
        <v>Upon Project Completion:</v>
      </c>
    </row>
    <row r="33" spans="1:4" x14ac:dyDescent="0.35">
      <c r="A33" t="s">
        <v>133</v>
      </c>
      <c r="B33" s="2">
        <f>Summary!B150</f>
        <v>52034</v>
      </c>
    </row>
    <row r="34" spans="1:4" x14ac:dyDescent="0.35">
      <c r="A34" t="str">
        <f>Summary!A151</f>
        <v>Code Upgrades (sprinklers, asphalt, civil)</v>
      </c>
      <c r="B34" s="2">
        <f>Summary!B151</f>
        <v>110800</v>
      </c>
      <c r="C34" s="2"/>
    </row>
    <row r="36" spans="1:4" x14ac:dyDescent="0.35">
      <c r="A36" t="str">
        <f>Summary!A154</f>
        <v xml:space="preserve">   ** amount is not included in the reconciliation; this will be disbursed after project completion</v>
      </c>
      <c r="D36" s="4">
        <f>B33+B34</f>
        <v>162834</v>
      </c>
    </row>
  </sheetData>
  <mergeCells count="6"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  <pageSetup scale="73" fitToHeight="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Sheet1</vt:lpstr>
      <vt:lpstr>Summary Community #1</vt:lpstr>
      <vt:lpstr>Summary Community - original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Collins</dc:creator>
  <cp:lastModifiedBy>Kim Murphy</cp:lastModifiedBy>
  <cp:lastPrinted>2026-06-10T14:42:54Z</cp:lastPrinted>
  <dcterms:created xsi:type="dcterms:W3CDTF">2024-05-13T14:00:05Z</dcterms:created>
  <dcterms:modified xsi:type="dcterms:W3CDTF">2026-07-17T20:07:07Z</dcterms:modified>
</cp:coreProperties>
</file>